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4" activeTab="1"/>
  </bookViews>
  <sheets>
    <sheet name="RAW" sheetId="1" r:id="rId1"/>
    <sheet name="FORMATTED" sheetId="2" r:id="rId2"/>
  </sheets>
  <definedNames/>
  <calcPr fullCalcOnLoad="1"/>
</workbook>
</file>

<file path=xl/sharedStrings.xml><?xml version="1.0" encoding="utf-8"?>
<sst xmlns="http://schemas.openxmlformats.org/spreadsheetml/2006/main" count="124" uniqueCount="117">
  <si>
    <t>iXBT Reference System 2010</t>
  </si>
  <si>
    <t>3d-3dsmax-gfx</t>
  </si>
  <si>
    <t>3d-3dsmax-render</t>
  </si>
  <si>
    <t>3d-lightwave-gfx</t>
  </si>
  <si>
    <t>3d-lightwave-render</t>
  </si>
  <si>
    <t>3d-maya-cpu</t>
  </si>
  <si>
    <t>3d-maya-gfx</t>
  </si>
  <si>
    <t>3d-maya-render</t>
  </si>
  <si>
    <t>arx-7z</t>
  </si>
  <si>
    <t>arx-rar</t>
  </si>
  <si>
    <t>arx-unpack</t>
  </si>
  <si>
    <t>audio-apple</t>
  </si>
  <si>
    <t>audio-flac</t>
  </si>
  <si>
    <t>audio-monkey</t>
  </si>
  <si>
    <t>audio-mp3</t>
  </si>
  <si>
    <t>audio-nero</t>
  </si>
  <si>
    <t>audio-ogg</t>
  </si>
  <si>
    <t>browser-googlev8-chrome</t>
  </si>
  <si>
    <t>browser-googlev8-firefox</t>
  </si>
  <si>
    <t>browser-googlev8-ie</t>
  </si>
  <si>
    <t>browser-googlev8-opera</t>
  </si>
  <si>
    <t>browser-googlev8-safari</t>
  </si>
  <si>
    <t>browser-sunspider-chrome</t>
  </si>
  <si>
    <t>browser-sunspider-firefox</t>
  </si>
  <si>
    <t>browser-sunspider-ie</t>
  </si>
  <si>
    <t>browser-sunspider-opera</t>
  </si>
  <si>
    <t>browser-sunspider-safari</t>
  </si>
  <si>
    <t>cad-nx6-cpu</t>
  </si>
  <si>
    <t>cad-nx6-gfx</t>
  </si>
  <si>
    <t>cad-proengineer-cpu</t>
  </si>
  <si>
    <t>cad-proengineer-gfx</t>
  </si>
  <si>
    <t>cad-solidworks-cpu</t>
  </si>
  <si>
    <t>cad-solidworks-gfx</t>
  </si>
  <si>
    <t>compile</t>
  </si>
  <si>
    <t>games-batman-normal</t>
  </si>
  <si>
    <t>games-borderlands</t>
  </si>
  <si>
    <t>games-dirt2</t>
  </si>
  <si>
    <t>games-farcry2</t>
  </si>
  <si>
    <t>games-fritzchess</t>
  </si>
  <si>
    <t>games-gta4</t>
  </si>
  <si>
    <t>games-residentevil</t>
  </si>
  <si>
    <t>games-stalker</t>
  </si>
  <si>
    <t>games-ut3-normal</t>
  </si>
  <si>
    <t>games-warhead</t>
  </si>
  <si>
    <t>games-wic</t>
  </si>
  <si>
    <t>java</t>
  </si>
  <si>
    <t>math-maple</t>
  </si>
  <si>
    <t>math-mathematica-internal</t>
  </si>
  <si>
    <t>math-mathematica-mma</t>
  </si>
  <si>
    <t>math-matlab</t>
  </si>
  <si>
    <t>raster-acdsee</t>
  </si>
  <si>
    <t>raster-paintshop</t>
  </si>
  <si>
    <t>raster-photoimpact</t>
  </si>
  <si>
    <t>raster-photoshop</t>
  </si>
  <si>
    <t>video-divx</t>
  </si>
  <si>
    <t>video-mainconcept</t>
  </si>
  <si>
    <t>video-premiere</t>
  </si>
  <si>
    <t>video-vegas</t>
  </si>
  <si>
    <t>video-x264</t>
  </si>
  <si>
    <t>video-xvid</t>
  </si>
  <si>
    <t>3ds max</t>
  </si>
  <si>
    <t>Lightwave</t>
  </si>
  <si>
    <t>Maya</t>
  </si>
  <si>
    <t>UGS NX 6</t>
  </si>
  <si>
    <t>Pro/ENGINEER</t>
  </si>
  <si>
    <t>SolidWorks</t>
  </si>
  <si>
    <t>3D Visualization</t>
  </si>
  <si>
    <t>Rendering</t>
  </si>
  <si>
    <t>MAPLE</t>
  </si>
  <si>
    <t>Mathematica</t>
  </si>
  <si>
    <t>MATLAB</t>
  </si>
  <si>
    <t>Calculations</t>
  </si>
  <si>
    <t>ACDSee</t>
  </si>
  <si>
    <t>Paintshop</t>
  </si>
  <si>
    <t>Photoimpact</t>
  </si>
  <si>
    <t>Photoshop</t>
  </si>
  <si>
    <t>Raster Graphics</t>
  </si>
  <si>
    <t>7-zip</t>
  </si>
  <si>
    <t>RAR</t>
  </si>
  <si>
    <t>Unpack (RAR)</t>
  </si>
  <si>
    <t>Archivers</t>
  </si>
  <si>
    <t>Compile</t>
  </si>
  <si>
    <t>Java</t>
  </si>
  <si>
    <t>Google V8</t>
  </si>
  <si>
    <t>Sun Spider</t>
  </si>
  <si>
    <t>Browser</t>
  </si>
  <si>
    <t>Apple Lossless</t>
  </si>
  <si>
    <t>FLAC</t>
  </si>
  <si>
    <t>Monkey's Audio</t>
  </si>
  <si>
    <t>MP3 (LAME)</t>
  </si>
  <si>
    <t>Nero AAC</t>
  </si>
  <si>
    <t>Ogg Vorbis</t>
  </si>
  <si>
    <t>Audio</t>
  </si>
  <si>
    <t>DivX</t>
  </si>
  <si>
    <t>Mainconcept (VC-1)</t>
  </si>
  <si>
    <t>Premiere</t>
  </si>
  <si>
    <t>Vegas</t>
  </si>
  <si>
    <t>x264</t>
  </si>
  <si>
    <t>XviD</t>
  </si>
  <si>
    <t>Video</t>
  </si>
  <si>
    <t>Batman</t>
  </si>
  <si>
    <t>Borderlands</t>
  </si>
  <si>
    <t>DiRT 2</t>
  </si>
  <si>
    <t>Far Cry 2</t>
  </si>
  <si>
    <t>Fritz Chess</t>
  </si>
  <si>
    <t>GTA IV</t>
  </si>
  <si>
    <t>Resident Evil</t>
  </si>
  <si>
    <t>S.T.A.L.K.E.R.</t>
  </si>
  <si>
    <t>UT3</t>
  </si>
  <si>
    <t>Crysis: Warhead</t>
  </si>
  <si>
    <t>World in Conflict</t>
  </si>
  <si>
    <t>Games</t>
  </si>
  <si>
    <t>Overall</t>
  </si>
  <si>
    <t>FM-11-1 W7HB</t>
  </si>
  <si>
    <t>FM-13-1 W7HP</t>
  </si>
  <si>
    <t>FM-14-1 W7HP</t>
  </si>
  <si>
    <t>FM-15-1 W7HP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</si>
</sst>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5" borderId="7" applyNumberFormat="0" applyAlignment="0" applyProtection="0"/>
    <xf numFmtId="0" fontId="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18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" fillId="20" borderId="10" xfId="0" applyFont="1" applyFill="1" applyBorder="1" applyAlignment="1">
      <alignment/>
    </xf>
    <xf numFmtId="0" fontId="2" fillId="18" borderId="10" xfId="0" applyFont="1" applyFill="1" applyBorder="1" applyAlignment="1">
      <alignment/>
    </xf>
    <xf numFmtId="0" fontId="2" fillId="18" borderId="11" xfId="0" applyFont="1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0" fillId="20" borderId="11" xfId="0" applyNumberForma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0" fillId="19" borderId="11" xfId="0" applyNumberFormat="1" applyFill="1" applyBorder="1" applyAlignment="1">
      <alignment horizontal="center"/>
    </xf>
    <xf numFmtId="0" fontId="2" fillId="20" borderId="11" xfId="0" applyNumberFormat="1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18" borderId="11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2" fillId="19" borderId="11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2" fillId="20" borderId="11" xfId="0" applyFont="1" applyFill="1" applyBorder="1" applyAlignment="1">
      <alignment/>
    </xf>
    <xf numFmtId="0" fontId="2" fillId="18" borderId="11" xfId="0" applyFont="1" applyFill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7171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140625" style="0" bestFit="1" customWidth="1"/>
    <col min="2" max="2" width="34.57421875" style="1" bestFit="1" customWidth="1"/>
    <col min="3" max="3" width="19.00390625" style="1" bestFit="1" customWidth="1"/>
    <col min="4" max="6" width="18.8515625" style="1" bestFit="1" customWidth="1"/>
    <col min="7" max="16384" width="27.140625" style="0" customWidth="1"/>
  </cols>
  <sheetData>
    <row r="1" spans="2:6" s="2" customFormat="1" ht="18.75">
      <c r="B1" s="3" t="s">
        <v>0</v>
      </c>
      <c r="C1" s="3" t="s">
        <v>113</v>
      </c>
      <c r="D1" s="3" t="s">
        <v>114</v>
      </c>
      <c r="E1" s="3" t="s">
        <v>115</v>
      </c>
      <c r="F1" s="3" t="s">
        <v>116</v>
      </c>
    </row>
    <row r="2" spans="1:6" ht="15">
      <c r="A2" t="s">
        <v>1</v>
      </c>
      <c r="B2" s="1">
        <v>11.33</v>
      </c>
      <c r="C2" s="1">
        <v>9.32</v>
      </c>
      <c r="D2" s="1">
        <v>11.57</v>
      </c>
      <c r="E2" s="1">
        <v>14.83</v>
      </c>
      <c r="F2" s="1">
        <v>16.03</v>
      </c>
    </row>
    <row r="3" spans="1:6" ht="15">
      <c r="A3" t="s">
        <v>2</v>
      </c>
      <c r="B3" s="4">
        <v>0.00787037037037037</v>
      </c>
      <c r="C3" s="4">
        <v>0.017916666666666668</v>
      </c>
      <c r="D3" s="4">
        <v>0.00837962962962963</v>
      </c>
      <c r="E3" s="4">
        <v>0.00462962962962963</v>
      </c>
      <c r="F3" s="4">
        <v>0.003958333333333334</v>
      </c>
    </row>
    <row r="4" spans="1:6" ht="15">
      <c r="A4" t="s">
        <v>3</v>
      </c>
      <c r="B4" s="1">
        <v>25.1</v>
      </c>
      <c r="C4" s="1">
        <v>25.32</v>
      </c>
      <c r="D4" s="1">
        <v>20.33</v>
      </c>
      <c r="E4" s="1">
        <v>16.52</v>
      </c>
      <c r="F4" s="1">
        <v>15.26</v>
      </c>
    </row>
    <row r="5" spans="1:6" ht="15">
      <c r="A5" t="s">
        <v>4</v>
      </c>
      <c r="B5" s="1">
        <v>132.25</v>
      </c>
      <c r="C5" s="1">
        <v>236.74</v>
      </c>
      <c r="D5" s="1">
        <v>159.23</v>
      </c>
      <c r="E5" s="1">
        <v>108.17</v>
      </c>
      <c r="F5" s="1">
        <v>80.13</v>
      </c>
    </row>
    <row r="6" spans="1:6" ht="15">
      <c r="A6" t="s">
        <v>5</v>
      </c>
      <c r="B6" s="1">
        <v>2.62</v>
      </c>
      <c r="C6" s="1">
        <v>2.43</v>
      </c>
      <c r="D6" s="1">
        <v>2.63</v>
      </c>
      <c r="E6" s="1">
        <v>3.21</v>
      </c>
      <c r="F6" s="1">
        <v>3.49</v>
      </c>
    </row>
    <row r="7" spans="1:6" ht="15">
      <c r="A7" t="s">
        <v>6</v>
      </c>
      <c r="B7" s="1">
        <v>1.25</v>
      </c>
      <c r="C7" s="1">
        <v>1.28</v>
      </c>
      <c r="D7" s="1">
        <v>0.71</v>
      </c>
      <c r="E7" s="1">
        <v>1.65</v>
      </c>
      <c r="F7" s="1">
        <v>1.76</v>
      </c>
    </row>
    <row r="8" spans="1:6" ht="15">
      <c r="A8" t="s">
        <v>7</v>
      </c>
      <c r="B8" s="4">
        <v>0.008645833333333333</v>
      </c>
      <c r="C8" s="4">
        <v>0.015532407407407406</v>
      </c>
      <c r="D8" s="4">
        <v>0.009467592592592592</v>
      </c>
      <c r="E8" s="4">
        <v>0.00650462962962963</v>
      </c>
      <c r="F8" s="4">
        <v>0.004722222222222222</v>
      </c>
    </row>
    <row r="9" spans="1:6" ht="15">
      <c r="A9" t="s">
        <v>8</v>
      </c>
      <c r="B9" s="4">
        <v>0.0015509259259259259</v>
      </c>
      <c r="C9" s="4">
        <v>0.002951388888888889</v>
      </c>
      <c r="D9" s="4">
        <v>0.0017708333333333332</v>
      </c>
      <c r="E9" s="4">
        <v>0.0011458333333333333</v>
      </c>
      <c r="F9" s="4">
        <v>0.0008680555555555555</v>
      </c>
    </row>
    <row r="10" spans="1:6" ht="15">
      <c r="A10" t="s">
        <v>9</v>
      </c>
      <c r="B10" s="4">
        <v>0.001724537037037037</v>
      </c>
      <c r="C10" s="4">
        <v>0.0017013888888888892</v>
      </c>
      <c r="D10" s="4">
        <v>0.001388888888888889</v>
      </c>
      <c r="E10" s="4">
        <v>0.0010069444444444444</v>
      </c>
      <c r="F10" s="4">
        <v>0.0009375</v>
      </c>
    </row>
    <row r="11" spans="1:6" ht="15">
      <c r="A11" t="s">
        <v>10</v>
      </c>
      <c r="B11" s="4">
        <v>0.0008101851851851852</v>
      </c>
      <c r="C11" s="4">
        <v>0.0007060185185185185</v>
      </c>
      <c r="D11" s="4">
        <v>0.0006481481481481481</v>
      </c>
      <c r="E11" s="4">
        <v>0.00047453703703703704</v>
      </c>
      <c r="F11" s="4">
        <v>0.0004398148148148148</v>
      </c>
    </row>
    <row r="12" spans="1:6" ht="15">
      <c r="A12" t="s">
        <v>11</v>
      </c>
      <c r="B12" s="1">
        <v>164</v>
      </c>
      <c r="C12" s="1">
        <v>95</v>
      </c>
      <c r="D12" s="1">
        <v>134</v>
      </c>
      <c r="E12" s="1">
        <v>184</v>
      </c>
      <c r="F12" s="1">
        <v>261</v>
      </c>
    </row>
    <row r="13" spans="1:6" ht="15">
      <c r="A13" t="s">
        <v>12</v>
      </c>
      <c r="B13" s="1">
        <v>201</v>
      </c>
      <c r="C13" s="1">
        <v>124</v>
      </c>
      <c r="D13" s="1">
        <v>181</v>
      </c>
      <c r="E13" s="1">
        <v>251</v>
      </c>
      <c r="F13" s="1">
        <v>359</v>
      </c>
    </row>
    <row r="14" spans="1:6" ht="15">
      <c r="A14" t="s">
        <v>13</v>
      </c>
      <c r="B14" s="1">
        <v>147</v>
      </c>
      <c r="C14" s="1">
        <v>92</v>
      </c>
      <c r="D14" s="1">
        <v>130</v>
      </c>
      <c r="E14" s="1">
        <v>185</v>
      </c>
      <c r="F14" s="1">
        <v>263</v>
      </c>
    </row>
    <row r="15" spans="1:6" ht="15">
      <c r="A15" t="s">
        <v>14</v>
      </c>
      <c r="B15" s="1">
        <v>86</v>
      </c>
      <c r="C15" s="1">
        <v>54</v>
      </c>
      <c r="D15" s="1">
        <v>81</v>
      </c>
      <c r="E15" s="1">
        <v>116</v>
      </c>
      <c r="F15" s="1">
        <v>163</v>
      </c>
    </row>
    <row r="16" spans="1:6" ht="15">
      <c r="A16" t="s">
        <v>15</v>
      </c>
      <c r="B16" s="1">
        <v>82</v>
      </c>
      <c r="C16" s="1">
        <v>49</v>
      </c>
      <c r="D16" s="1">
        <v>70</v>
      </c>
      <c r="E16" s="1">
        <v>106</v>
      </c>
      <c r="F16" s="1">
        <v>154</v>
      </c>
    </row>
    <row r="17" spans="1:6" ht="15">
      <c r="A17" t="s">
        <v>16</v>
      </c>
      <c r="B17" s="1">
        <v>58</v>
      </c>
      <c r="C17" s="1">
        <v>38</v>
      </c>
      <c r="D17" s="1">
        <v>55</v>
      </c>
      <c r="E17" s="1">
        <v>65</v>
      </c>
      <c r="F17" s="1">
        <v>111</v>
      </c>
    </row>
    <row r="18" spans="1:6" ht="15">
      <c r="A18" t="s">
        <v>17</v>
      </c>
      <c r="B18" s="1">
        <v>3389</v>
      </c>
      <c r="C18" s="1">
        <v>6646</v>
      </c>
      <c r="D18" s="1">
        <v>7271</v>
      </c>
      <c r="E18" s="1">
        <v>8018</v>
      </c>
      <c r="F18" s="1">
        <v>8712</v>
      </c>
    </row>
    <row r="19" spans="1:6" ht="15">
      <c r="A19" t="s">
        <v>18</v>
      </c>
      <c r="B19" s="1">
        <v>462</v>
      </c>
      <c r="C19" s="1">
        <v>536</v>
      </c>
      <c r="D19" s="1">
        <v>623</v>
      </c>
      <c r="E19" s="1">
        <v>702</v>
      </c>
      <c r="F19" s="1">
        <v>729</v>
      </c>
    </row>
    <row r="20" spans="1:6" ht="15">
      <c r="A20" t="s">
        <v>19</v>
      </c>
      <c r="B20" s="1">
        <v>103</v>
      </c>
      <c r="C20" s="1">
        <v>110</v>
      </c>
      <c r="D20" s="1">
        <v>128</v>
      </c>
      <c r="E20" s="1">
        <v>148</v>
      </c>
      <c r="F20" s="1">
        <v>155</v>
      </c>
    </row>
    <row r="21" spans="1:6" ht="15">
      <c r="A21" t="s">
        <v>20</v>
      </c>
      <c r="B21" s="1">
        <v>2926</v>
      </c>
      <c r="C21" s="1">
        <v>3304</v>
      </c>
      <c r="D21" s="1">
        <v>3833</v>
      </c>
      <c r="E21" s="1">
        <v>4429</v>
      </c>
      <c r="F21" s="1">
        <v>4732</v>
      </c>
    </row>
    <row r="22" spans="1:6" ht="15">
      <c r="A22" t="s">
        <v>21</v>
      </c>
      <c r="B22" s="1">
        <v>2053</v>
      </c>
      <c r="C22" s="1">
        <v>2318</v>
      </c>
      <c r="D22" s="1">
        <v>2722</v>
      </c>
      <c r="E22" s="1">
        <v>3072</v>
      </c>
      <c r="F22" s="1">
        <v>3334</v>
      </c>
    </row>
    <row r="23" spans="1:6" ht="15">
      <c r="A23" t="s">
        <v>22</v>
      </c>
      <c r="B23" s="1">
        <v>741</v>
      </c>
      <c r="C23" s="1">
        <v>277</v>
      </c>
      <c r="D23" s="1">
        <v>233</v>
      </c>
      <c r="E23" s="1">
        <v>215</v>
      </c>
      <c r="F23" s="1">
        <v>194</v>
      </c>
    </row>
    <row r="24" spans="1:6" ht="15">
      <c r="A24" t="s">
        <v>23</v>
      </c>
      <c r="B24" s="1">
        <v>1129</v>
      </c>
      <c r="C24" s="1">
        <v>830</v>
      </c>
      <c r="D24" s="1">
        <v>704</v>
      </c>
      <c r="E24" s="1">
        <v>632</v>
      </c>
      <c r="F24" s="1">
        <v>601</v>
      </c>
    </row>
    <row r="25" spans="1:6" ht="15">
      <c r="A25" t="s">
        <v>24</v>
      </c>
      <c r="B25" s="1">
        <v>5236</v>
      </c>
      <c r="C25" s="1">
        <v>4415</v>
      </c>
      <c r="D25" s="1">
        <v>4393</v>
      </c>
      <c r="E25" s="1">
        <v>3950</v>
      </c>
      <c r="F25" s="1">
        <v>3770</v>
      </c>
    </row>
    <row r="26" spans="1:6" ht="15">
      <c r="A26" t="s">
        <v>25</v>
      </c>
      <c r="B26" s="1">
        <v>649</v>
      </c>
      <c r="C26" s="1">
        <v>335</v>
      </c>
      <c r="D26" s="1">
        <v>297</v>
      </c>
      <c r="E26" s="1">
        <v>271</v>
      </c>
      <c r="F26" s="1">
        <v>251</v>
      </c>
    </row>
    <row r="27" spans="1:6" ht="15">
      <c r="A27" t="s">
        <v>26</v>
      </c>
      <c r="B27" s="1">
        <v>962</v>
      </c>
      <c r="C27" s="1">
        <v>452</v>
      </c>
      <c r="D27" s="1">
        <v>393</v>
      </c>
      <c r="E27" s="1">
        <v>357</v>
      </c>
      <c r="F27" s="1">
        <v>332</v>
      </c>
    </row>
    <row r="28" spans="1:6" ht="15">
      <c r="A28" t="s">
        <v>27</v>
      </c>
      <c r="B28" s="1">
        <v>4.21</v>
      </c>
      <c r="C28" s="1">
        <v>4.12</v>
      </c>
      <c r="D28" s="1">
        <v>3.32</v>
      </c>
      <c r="E28" s="1">
        <v>4.53</v>
      </c>
      <c r="F28" s="1">
        <v>4.53</v>
      </c>
    </row>
    <row r="29" spans="1:6" ht="15">
      <c r="A29" t="s">
        <v>28</v>
      </c>
      <c r="B29" s="1">
        <v>1.99</v>
      </c>
      <c r="C29" s="1">
        <v>2.15</v>
      </c>
      <c r="D29" s="1">
        <v>1.62</v>
      </c>
      <c r="E29" s="1">
        <v>1.45</v>
      </c>
      <c r="F29" s="1">
        <v>1.39</v>
      </c>
    </row>
    <row r="30" spans="1:6" ht="15">
      <c r="A30" t="s">
        <v>29</v>
      </c>
      <c r="B30" s="1">
        <v>2066</v>
      </c>
      <c r="C30" s="1">
        <v>6481</v>
      </c>
      <c r="D30" s="1">
        <v>1953</v>
      </c>
      <c r="E30" s="1">
        <v>1729</v>
      </c>
      <c r="F30" s="1">
        <v>1665</v>
      </c>
    </row>
    <row r="31" spans="1:6" ht="15">
      <c r="A31" t="s">
        <v>30</v>
      </c>
      <c r="B31" s="1">
        <v>1513</v>
      </c>
      <c r="C31" s="1">
        <v>2186</v>
      </c>
      <c r="D31" s="1">
        <v>1765</v>
      </c>
      <c r="E31" s="1">
        <v>1422</v>
      </c>
      <c r="F31" s="1">
        <v>1547</v>
      </c>
    </row>
    <row r="32" spans="1:6" ht="15">
      <c r="A32" t="s">
        <v>31</v>
      </c>
      <c r="B32" s="1">
        <v>51.61</v>
      </c>
      <c r="C32" s="1">
        <v>48.38</v>
      </c>
      <c r="D32" s="1">
        <v>41.18</v>
      </c>
      <c r="E32" s="1">
        <v>37.86</v>
      </c>
      <c r="F32" s="1">
        <v>35</v>
      </c>
    </row>
    <row r="33" spans="1:6" ht="15">
      <c r="A33" t="s">
        <v>32</v>
      </c>
      <c r="B33" s="1">
        <v>67.57</v>
      </c>
      <c r="C33" s="1">
        <v>74.64</v>
      </c>
      <c r="D33" s="1">
        <v>55.36</v>
      </c>
      <c r="E33" s="1">
        <v>65.72</v>
      </c>
      <c r="F33" s="1">
        <v>66.8</v>
      </c>
    </row>
    <row r="34" spans="1:6" ht="15">
      <c r="A34" t="s">
        <v>33</v>
      </c>
      <c r="B34" s="4">
        <v>0.005543981481481481</v>
      </c>
      <c r="C34" s="4">
        <v>0.009224537037037036</v>
      </c>
      <c r="D34" s="4">
        <v>0.005474537037037037</v>
      </c>
      <c r="E34" s="4">
        <v>0.003923611111111111</v>
      </c>
      <c r="F34" s="4">
        <v>0.0029861111111111113</v>
      </c>
    </row>
    <row r="35" spans="1:6" ht="15">
      <c r="A35" t="s">
        <v>34</v>
      </c>
      <c r="B35" s="1">
        <v>156</v>
      </c>
      <c r="C35" s="1">
        <v>30</v>
      </c>
      <c r="D35" s="1">
        <v>63</v>
      </c>
      <c r="E35" s="1">
        <v>112</v>
      </c>
      <c r="F35" s="1">
        <v>164</v>
      </c>
    </row>
    <row r="36" spans="1:6" ht="15">
      <c r="A36" t="s">
        <v>35</v>
      </c>
      <c r="B36" s="1">
        <v>53</v>
      </c>
      <c r="C36" s="1">
        <v>16</v>
      </c>
      <c r="D36" s="1">
        <v>23</v>
      </c>
      <c r="E36" s="1">
        <v>55</v>
      </c>
      <c r="F36" s="1">
        <v>72</v>
      </c>
    </row>
    <row r="37" spans="1:6" ht="15">
      <c r="A37" t="s">
        <v>36</v>
      </c>
      <c r="B37" s="1">
        <v>70</v>
      </c>
      <c r="C37" s="1">
        <v>14</v>
      </c>
      <c r="D37" s="1">
        <v>19</v>
      </c>
      <c r="E37" s="1">
        <v>41</v>
      </c>
      <c r="F37" s="1">
        <v>64</v>
      </c>
    </row>
    <row r="38" spans="1:6" ht="15">
      <c r="A38" t="s">
        <v>37</v>
      </c>
      <c r="B38" s="1">
        <v>38</v>
      </c>
      <c r="C38" s="1">
        <v>16</v>
      </c>
      <c r="D38" s="1">
        <v>19</v>
      </c>
      <c r="E38" s="1">
        <v>47</v>
      </c>
      <c r="F38" s="1">
        <v>66</v>
      </c>
    </row>
    <row r="39" spans="1:6" ht="15">
      <c r="A39" t="s">
        <v>38</v>
      </c>
      <c r="B39" s="1">
        <v>6013</v>
      </c>
      <c r="C39" s="1">
        <v>3427</v>
      </c>
      <c r="D39" s="1">
        <v>5157</v>
      </c>
      <c r="E39" s="1">
        <v>8079</v>
      </c>
      <c r="F39" s="1">
        <v>10576</v>
      </c>
    </row>
    <row r="40" spans="1:6" ht="15">
      <c r="A40" t="s">
        <v>39</v>
      </c>
      <c r="B40" s="1">
        <v>39</v>
      </c>
      <c r="C40" s="1">
        <v>15</v>
      </c>
      <c r="D40" s="1">
        <v>28</v>
      </c>
      <c r="E40" s="1">
        <v>62</v>
      </c>
      <c r="F40" s="1">
        <v>64</v>
      </c>
    </row>
    <row r="41" spans="1:6" ht="15">
      <c r="A41" t="s">
        <v>40</v>
      </c>
      <c r="B41" s="1">
        <v>102</v>
      </c>
      <c r="C41" s="1">
        <v>19</v>
      </c>
      <c r="D41" s="1">
        <v>38</v>
      </c>
      <c r="E41" s="1">
        <v>68</v>
      </c>
      <c r="F41" s="1">
        <v>101</v>
      </c>
    </row>
    <row r="42" spans="1:6" ht="15">
      <c r="A42" t="s">
        <v>41</v>
      </c>
      <c r="B42" s="1">
        <v>60.7</v>
      </c>
      <c r="C42" s="1">
        <v>5.8</v>
      </c>
      <c r="D42" s="1">
        <v>13.7</v>
      </c>
      <c r="E42" s="1">
        <v>29.9</v>
      </c>
      <c r="F42" s="1">
        <v>46.8</v>
      </c>
    </row>
    <row r="43" spans="1:6" ht="15">
      <c r="A43" t="s">
        <v>42</v>
      </c>
      <c r="B43" s="1">
        <v>111</v>
      </c>
      <c r="C43" s="1">
        <v>29</v>
      </c>
      <c r="D43" s="1">
        <v>55</v>
      </c>
      <c r="E43" s="1">
        <v>106</v>
      </c>
      <c r="F43" s="1">
        <v>152</v>
      </c>
    </row>
    <row r="44" spans="1:6" ht="15">
      <c r="A44" t="s">
        <v>43</v>
      </c>
      <c r="B44" s="1">
        <v>45.1</v>
      </c>
      <c r="C44" s="1">
        <v>7.2</v>
      </c>
      <c r="D44" s="1">
        <v>14.2</v>
      </c>
      <c r="E44" s="1">
        <v>31.2</v>
      </c>
      <c r="F44" s="1">
        <v>46.6</v>
      </c>
    </row>
    <row r="45" spans="1:6" ht="15">
      <c r="A45" t="s">
        <v>44</v>
      </c>
      <c r="B45" s="1">
        <v>38.3</v>
      </c>
      <c r="C45" s="1">
        <v>8</v>
      </c>
      <c r="D45" s="1">
        <v>14</v>
      </c>
      <c r="E45" s="1">
        <v>35</v>
      </c>
      <c r="F45" s="1">
        <v>52.6</v>
      </c>
    </row>
    <row r="46" spans="1:6" ht="15">
      <c r="A46" t="s">
        <v>45</v>
      </c>
      <c r="B46" s="1">
        <v>88.56</v>
      </c>
      <c r="C46" s="1">
        <v>46.58</v>
      </c>
      <c r="D46" s="1">
        <v>73.7</v>
      </c>
      <c r="E46" s="1">
        <v>109.83</v>
      </c>
      <c r="F46" s="1">
        <v>131</v>
      </c>
    </row>
    <row r="47" spans="1:6" ht="15">
      <c r="A47" t="s">
        <v>46</v>
      </c>
      <c r="B47" s="1">
        <v>0.2756</v>
      </c>
      <c r="C47" s="1">
        <v>0.2844</v>
      </c>
      <c r="D47" s="1">
        <v>0.3325</v>
      </c>
      <c r="E47" s="1">
        <v>0.4043</v>
      </c>
      <c r="F47" s="1">
        <v>0.4191</v>
      </c>
    </row>
    <row r="48" spans="1:6" ht="15">
      <c r="A48" t="s">
        <v>47</v>
      </c>
      <c r="B48" s="1">
        <v>3.3810000000000002</v>
      </c>
      <c r="C48" s="1">
        <v>3.19</v>
      </c>
      <c r="D48" s="1">
        <v>4.358</v>
      </c>
      <c r="E48" s="1">
        <v>5.881</v>
      </c>
      <c r="F48" s="1">
        <v>5.887</v>
      </c>
    </row>
    <row r="49" spans="1:6" ht="15">
      <c r="A49" t="s">
        <v>48</v>
      </c>
      <c r="B49" s="1">
        <v>4.349</v>
      </c>
      <c r="C49" s="1">
        <v>2.267</v>
      </c>
      <c r="D49" s="1">
        <v>2.281</v>
      </c>
      <c r="E49" s="1">
        <v>4.859</v>
      </c>
      <c r="F49" s="1">
        <v>4.429</v>
      </c>
    </row>
    <row r="50" spans="1:6" ht="15">
      <c r="A50" t="s">
        <v>49</v>
      </c>
      <c r="B50" s="1">
        <v>0.0558</v>
      </c>
      <c r="C50" s="1">
        <v>0.0693</v>
      </c>
      <c r="D50" s="1">
        <v>0.0478</v>
      </c>
      <c r="E50" s="1">
        <v>0.0365</v>
      </c>
      <c r="F50" s="1">
        <v>0.0348</v>
      </c>
    </row>
    <row r="51" spans="1:6" ht="15">
      <c r="A51" t="s">
        <v>50</v>
      </c>
      <c r="B51" s="4">
        <v>0.0052662037037037035</v>
      </c>
      <c r="C51" s="4">
        <v>0.003761574074074074</v>
      </c>
      <c r="D51" s="4">
        <v>0.0038310185185185183</v>
      </c>
      <c r="E51" s="4">
        <v>0.0036342592592592594</v>
      </c>
      <c r="F51" s="4">
        <v>0.003090277777777778</v>
      </c>
    </row>
    <row r="52" spans="1:6" ht="15">
      <c r="A52" t="s">
        <v>51</v>
      </c>
      <c r="B52" s="4">
        <v>0.009479166666666667</v>
      </c>
      <c r="C52" s="4">
        <v>0.007638888888888889</v>
      </c>
      <c r="D52" s="4">
        <v>0.006516203703703704</v>
      </c>
      <c r="E52" s="4">
        <v>0.005983796296296296</v>
      </c>
      <c r="F52" s="4">
        <v>0.005555555555555556</v>
      </c>
    </row>
    <row r="53" spans="1:6" ht="15">
      <c r="A53" t="s">
        <v>52</v>
      </c>
      <c r="B53" s="4">
        <v>0.00662037037037037</v>
      </c>
      <c r="C53" s="4">
        <v>0.0052430555555555555</v>
      </c>
      <c r="D53" s="4">
        <v>0.004016203703703703</v>
      </c>
      <c r="E53" s="4">
        <v>0.0038194444444444443</v>
      </c>
      <c r="F53" s="4">
        <v>0.0036689814814814814</v>
      </c>
    </row>
    <row r="54" spans="1:6" ht="15">
      <c r="A54" t="s">
        <v>53</v>
      </c>
      <c r="B54" s="4">
        <v>0.0037962962962962963</v>
      </c>
      <c r="C54" s="4">
        <v>0.006145833333333333</v>
      </c>
      <c r="D54" s="4">
        <v>0.0037962962962962963</v>
      </c>
      <c r="E54" s="4">
        <v>0.0028125</v>
      </c>
      <c r="F54" s="4">
        <v>0.0026620370370370374</v>
      </c>
    </row>
    <row r="55" spans="1:6" ht="15">
      <c r="A55" t="s">
        <v>54</v>
      </c>
      <c r="B55" s="4">
        <v>0.0030092592592592593</v>
      </c>
      <c r="C55" s="4">
        <v>0.0038194444444444443</v>
      </c>
      <c r="D55" s="4">
        <v>0.003101851851851852</v>
      </c>
      <c r="E55" s="4">
        <v>0.002349537037037037</v>
      </c>
      <c r="F55" s="4">
        <v>0.002349537037037037</v>
      </c>
    </row>
    <row r="56" spans="1:6" ht="15">
      <c r="A56" t="s">
        <v>55</v>
      </c>
      <c r="B56" s="4">
        <v>0.006215277777777778</v>
      </c>
      <c r="C56" s="4">
        <v>0.009421296296296296</v>
      </c>
      <c r="D56" s="4">
        <v>0.006481481481481481</v>
      </c>
      <c r="E56" s="4">
        <v>0.004722222222222222</v>
      </c>
      <c r="F56" s="4">
        <v>0.004201388888888889</v>
      </c>
    </row>
    <row r="57" spans="1:6" ht="15">
      <c r="A57" t="s">
        <v>56</v>
      </c>
      <c r="B57" s="4">
        <v>0.0035416666666666665</v>
      </c>
      <c r="C57" s="4">
        <v>0.007222222222222223</v>
      </c>
      <c r="D57" s="4">
        <v>0.003900462962962963</v>
      </c>
      <c r="E57" s="4">
        <v>0.0025694444444444445</v>
      </c>
      <c r="F57" s="4">
        <v>0.002025462962962963</v>
      </c>
    </row>
    <row r="58" spans="1:6" ht="15">
      <c r="A58" t="s">
        <v>57</v>
      </c>
      <c r="B58" s="4">
        <v>0.005486111111111111</v>
      </c>
      <c r="C58" s="4">
        <v>0.006990740740740741</v>
      </c>
      <c r="D58" s="4">
        <v>0.0035185185185185185</v>
      </c>
      <c r="E58" s="4">
        <v>0.002372685185185185</v>
      </c>
      <c r="F58" s="4">
        <v>0.0019328703703703704</v>
      </c>
    </row>
    <row r="59" spans="1:6" ht="15">
      <c r="A59" t="s">
        <v>58</v>
      </c>
      <c r="B59" s="4">
        <v>0.007280092592592592</v>
      </c>
      <c r="C59" s="4">
        <v>0.013113425925925926</v>
      </c>
      <c r="D59" s="4">
        <v>0.008692129629629631</v>
      </c>
      <c r="E59" s="4">
        <v>0.005520833333333333</v>
      </c>
      <c r="F59" s="4">
        <v>0.004224537037037037</v>
      </c>
    </row>
    <row r="60" spans="1:6" ht="15">
      <c r="A60" t="s">
        <v>59</v>
      </c>
      <c r="B60" s="4">
        <v>0.0021296296296296298</v>
      </c>
      <c r="C60" s="4">
        <v>0.002962962962962963</v>
      </c>
      <c r="D60" s="4">
        <v>0.0022453703703703702</v>
      </c>
      <c r="E60" s="4">
        <v>0.0015625</v>
      </c>
      <c r="F60" s="4">
        <v>0.0015046296296296294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8515625" style="26" bestFit="1" customWidth="1"/>
    <col min="2" max="2" width="34.57421875" style="19" bestFit="1" customWidth="1"/>
    <col min="3" max="3" width="19.00390625" style="19" bestFit="1" customWidth="1"/>
    <col min="4" max="6" width="18.8515625" style="19" bestFit="1" customWidth="1"/>
  </cols>
  <sheetData>
    <row r="1" spans="1:6" s="5" customFormat="1" ht="18.75">
      <c r="A1" s="20"/>
      <c r="B1" s="11" t="str">
        <f>RAW!B1</f>
        <v>iXBT Reference System 2010</v>
      </c>
      <c r="C1" s="11" t="str">
        <f>RAW!C1</f>
        <v>FM-11-1 W7HB</v>
      </c>
      <c r="D1" s="11" t="str">
        <f>RAW!D1</f>
        <v>FM-13-1 W7HP</v>
      </c>
      <c r="E1" s="11" t="str">
        <f>RAW!E1</f>
        <v>FM-14-1 W7HP</v>
      </c>
      <c r="F1" s="11" t="str">
        <f>RAW!F1</f>
        <v>FM-15-1 W7HP</v>
      </c>
    </row>
    <row r="2" spans="1:6" s="6" customFormat="1" ht="15">
      <c r="A2" s="21" t="s">
        <v>60</v>
      </c>
      <c r="B2" s="12">
        <f>ROUND((RAW!B2)*8.8261253309797,0)</f>
        <v>100</v>
      </c>
      <c r="C2" s="12">
        <f>ROUND((RAW!C2)*8.8261253309797,0)</f>
        <v>82</v>
      </c>
      <c r="D2" s="12">
        <f>ROUND((RAW!D2)*8.8261253309797,0)</f>
        <v>102</v>
      </c>
      <c r="E2" s="12">
        <f>ROUND((RAW!E2)*8.8261253309797,0)</f>
        <v>131</v>
      </c>
      <c r="F2" s="12">
        <f>ROUND((RAW!F2)*8.8261253309797,0)</f>
        <v>141</v>
      </c>
    </row>
    <row r="3" spans="1:6" s="6" customFormat="1" ht="15">
      <c r="A3" s="21" t="s">
        <v>61</v>
      </c>
      <c r="B3" s="12">
        <f>ROUND((1/RAW!B4)*2510,0)</f>
        <v>100</v>
      </c>
      <c r="C3" s="12">
        <f>ROUND((1/RAW!C4)*2510,0)</f>
        <v>99</v>
      </c>
      <c r="D3" s="12">
        <f>ROUND((1/RAW!D4)*2510,0)</f>
        <v>123</v>
      </c>
      <c r="E3" s="12">
        <f>ROUND((1/RAW!E4)*2510,0)</f>
        <v>152</v>
      </c>
      <c r="F3" s="12">
        <f>ROUND((1/RAW!F4)*2510,0)</f>
        <v>164</v>
      </c>
    </row>
    <row r="4" spans="1:6" s="6" customFormat="1" ht="15">
      <c r="A4" s="21" t="s">
        <v>62</v>
      </c>
      <c r="B4" s="12">
        <f>ROUND((RAW!B7)*80,0)</f>
        <v>100</v>
      </c>
      <c r="C4" s="12">
        <f>ROUND((RAW!C7)*80,0)</f>
        <v>102</v>
      </c>
      <c r="D4" s="12">
        <f>ROUND((RAW!D7)*80,0)</f>
        <v>57</v>
      </c>
      <c r="E4" s="12">
        <f>ROUND((RAW!E7)*80,0)</f>
        <v>132</v>
      </c>
      <c r="F4" s="12">
        <f>ROUND((RAW!F7)*80,0)</f>
        <v>141</v>
      </c>
    </row>
    <row r="5" spans="1:6" s="6" customFormat="1" ht="15">
      <c r="A5" s="21" t="s">
        <v>63</v>
      </c>
      <c r="B5" s="12">
        <f>ROUND((RAW!B29)*50.251256281407,0)</f>
        <v>100</v>
      </c>
      <c r="C5" s="12">
        <f>ROUND((RAW!C29)*50.251256281407,0)</f>
        <v>108</v>
      </c>
      <c r="D5" s="12">
        <f>ROUND((RAW!D29)*50.251256281407,0)</f>
        <v>81</v>
      </c>
      <c r="E5" s="12">
        <f>ROUND((RAW!E29)*50.251256281407,0)</f>
        <v>73</v>
      </c>
      <c r="F5" s="12">
        <f>ROUND((RAW!F29)*50.251256281407,0)</f>
        <v>70</v>
      </c>
    </row>
    <row r="6" spans="1:6" s="6" customFormat="1" ht="15">
      <c r="A6" s="21" t="s">
        <v>64</v>
      </c>
      <c r="B6" s="12">
        <f>ROUND((1/RAW!B31)*151300,0)</f>
        <v>100</v>
      </c>
      <c r="C6" s="12">
        <f>ROUND((1/RAW!C31)*151300,0)</f>
        <v>69</v>
      </c>
      <c r="D6" s="12">
        <f>ROUND((1/RAW!D31)*151300,0)</f>
        <v>86</v>
      </c>
      <c r="E6" s="12">
        <f>ROUND((1/RAW!E31)*151300,0)</f>
        <v>106</v>
      </c>
      <c r="F6" s="12">
        <f>ROUND((1/RAW!F31)*151300,0)</f>
        <v>98</v>
      </c>
    </row>
    <row r="7" spans="1:6" s="6" customFormat="1" ht="15">
      <c r="A7" s="21" t="s">
        <v>65</v>
      </c>
      <c r="B7" s="12">
        <f>ROUND((1/RAW!B33)*6757,0)</f>
        <v>100</v>
      </c>
      <c r="C7" s="12">
        <f>ROUND((1/RAW!C33)*6757,0)</f>
        <v>91</v>
      </c>
      <c r="D7" s="12">
        <f>ROUND((1/RAW!D33)*6757,0)</f>
        <v>122</v>
      </c>
      <c r="E7" s="12">
        <f>ROUND((1/RAW!E33)*6757,0)</f>
        <v>103</v>
      </c>
      <c r="F7" s="12">
        <f>ROUND((1/RAW!F33)*6757,0)</f>
        <v>101</v>
      </c>
    </row>
    <row r="8" spans="1:6" s="7" customFormat="1" ht="18.75">
      <c r="A8" s="22" t="s">
        <v>66</v>
      </c>
      <c r="B8" s="13">
        <f>ROUND(AVERAGE(B2:B7),0)</f>
        <v>100</v>
      </c>
      <c r="C8" s="13">
        <f>ROUND(AVERAGE(C2:C7),0)</f>
        <v>92</v>
      </c>
      <c r="D8" s="13">
        <f>ROUND(AVERAGE(D2:D7),0)</f>
        <v>95</v>
      </c>
      <c r="E8" s="13">
        <f>ROUND(AVERAGE(E2:E7),0)</f>
        <v>116</v>
      </c>
      <c r="F8" s="13">
        <f>ROUND(AVERAGE(F2:F7),0)</f>
        <v>119</v>
      </c>
    </row>
    <row r="9" spans="1:6" s="8" customFormat="1" ht="15">
      <c r="A9" s="23" t="s">
        <v>60</v>
      </c>
      <c r="B9" s="14">
        <f>ROUND((1/RAW!B3)*0.787037037037037,0)</f>
        <v>100</v>
      </c>
      <c r="C9" s="14">
        <f>ROUND((1/RAW!C3)*0.787037037037037,0)</f>
        <v>44</v>
      </c>
      <c r="D9" s="14">
        <f>ROUND((1/RAW!D3)*0.787037037037037,0)</f>
        <v>94</v>
      </c>
      <c r="E9" s="14">
        <f>ROUND((1/RAW!E3)*0.787037037037037,0)</f>
        <v>170</v>
      </c>
      <c r="F9" s="14">
        <f>ROUND((1/RAW!F3)*0.787037037037037,0)</f>
        <v>199</v>
      </c>
    </row>
    <row r="10" spans="1:6" s="8" customFormat="1" ht="15">
      <c r="A10" s="23" t="s">
        <v>61</v>
      </c>
      <c r="B10" s="14">
        <f>ROUND((1/RAW!B5)*13225,0)</f>
        <v>100</v>
      </c>
      <c r="C10" s="14">
        <f>ROUND((1/RAW!C5)*13225,0)</f>
        <v>56</v>
      </c>
      <c r="D10" s="14">
        <f>ROUND((1/RAW!D5)*13225,0)</f>
        <v>83</v>
      </c>
      <c r="E10" s="14">
        <f>ROUND((1/RAW!E5)*13225,0)</f>
        <v>122</v>
      </c>
      <c r="F10" s="14">
        <f>ROUND((1/RAW!F5)*13225,0)</f>
        <v>165</v>
      </c>
    </row>
    <row r="11" spans="1:6" s="8" customFormat="1" ht="15">
      <c r="A11" s="23" t="s">
        <v>62</v>
      </c>
      <c r="B11" s="14">
        <f>ROUND((1/RAW!B8)*0.864583333333333,0)</f>
        <v>100</v>
      </c>
      <c r="C11" s="14">
        <f>ROUND((1/RAW!C8)*0.864583333333333,0)</f>
        <v>56</v>
      </c>
      <c r="D11" s="14">
        <f>ROUND((1/RAW!D8)*0.864583333333333,0)</f>
        <v>91</v>
      </c>
      <c r="E11" s="14">
        <f>ROUND((1/RAW!E8)*0.864583333333333,0)</f>
        <v>133</v>
      </c>
      <c r="F11" s="14">
        <f>ROUND((1/RAW!F8)*0.864583333333333,0)</f>
        <v>183</v>
      </c>
    </row>
    <row r="12" spans="1:6" s="9" customFormat="1" ht="18.75">
      <c r="A12" s="24" t="s">
        <v>67</v>
      </c>
      <c r="B12" s="15">
        <f>ROUND(AVERAGE(B9:B11),0)</f>
        <v>100</v>
      </c>
      <c r="C12" s="15">
        <f>ROUND(AVERAGE(C9:C11),0)</f>
        <v>52</v>
      </c>
      <c r="D12" s="15">
        <f>ROUND(AVERAGE(D9:D11),0)</f>
        <v>89</v>
      </c>
      <c r="E12" s="15">
        <f>ROUND(AVERAGE(E9:E11),0)</f>
        <v>142</v>
      </c>
      <c r="F12" s="15">
        <f>ROUND(AVERAGE(F9:F11),0)</f>
        <v>182</v>
      </c>
    </row>
    <row r="13" spans="1:6" s="6" customFormat="1" ht="15">
      <c r="A13" s="21" t="s">
        <v>62</v>
      </c>
      <c r="B13" s="12">
        <f>ROUND((RAW!B6)*38.1679389312977,0)</f>
        <v>100</v>
      </c>
      <c r="C13" s="12">
        <f>ROUND((RAW!C6)*38.1679389312977,0)</f>
        <v>93</v>
      </c>
      <c r="D13" s="12">
        <f>ROUND((RAW!D6)*38.1679389312977,0)</f>
        <v>100</v>
      </c>
      <c r="E13" s="12">
        <f>ROUND((RAW!E6)*38.1679389312977,0)</f>
        <v>123</v>
      </c>
      <c r="F13" s="12">
        <f>ROUND((RAW!F6)*38.1679389312977,0)</f>
        <v>133</v>
      </c>
    </row>
    <row r="14" spans="1:6" s="6" customFormat="1" ht="15">
      <c r="A14" s="21" t="s">
        <v>63</v>
      </c>
      <c r="B14" s="12">
        <f>ROUND((RAW!B28)*23.7529691211401,0)</f>
        <v>100</v>
      </c>
      <c r="C14" s="12">
        <f>ROUND((RAW!C28)*23.7529691211401,0)</f>
        <v>98</v>
      </c>
      <c r="D14" s="12">
        <f>ROUND((RAW!D28)*23.7529691211401,0)</f>
        <v>79</v>
      </c>
      <c r="E14" s="12">
        <f>ROUND((RAW!E28)*23.7529691211401,0)</f>
        <v>108</v>
      </c>
      <c r="F14" s="12">
        <f>ROUND((RAW!F28)*23.7529691211401,0)</f>
        <v>108</v>
      </c>
    </row>
    <row r="15" spans="1:6" s="6" customFormat="1" ht="15">
      <c r="A15" s="21" t="s">
        <v>64</v>
      </c>
      <c r="B15" s="12">
        <f>ROUND((1/RAW!B30)*206600,0)</f>
        <v>100</v>
      </c>
      <c r="C15" s="12">
        <f>ROUND((1/RAW!C30)*206600,0)</f>
        <v>32</v>
      </c>
      <c r="D15" s="12">
        <f>ROUND((1/RAW!D30)*206600,0)</f>
        <v>106</v>
      </c>
      <c r="E15" s="12">
        <f>ROUND((1/RAW!E30)*206600,0)</f>
        <v>119</v>
      </c>
      <c r="F15" s="12">
        <f>ROUND((1/RAW!F30)*206600,0)</f>
        <v>124</v>
      </c>
    </row>
    <row r="16" spans="1:6" s="6" customFormat="1" ht="15">
      <c r="A16" s="21" t="s">
        <v>65</v>
      </c>
      <c r="B16" s="12">
        <f>ROUND((1/RAW!B32)*5161,0)</f>
        <v>100</v>
      </c>
      <c r="C16" s="12">
        <f>ROUND((1/RAW!C32)*5161,0)</f>
        <v>107</v>
      </c>
      <c r="D16" s="12">
        <f>ROUND((1/RAW!D32)*5161,0)</f>
        <v>125</v>
      </c>
      <c r="E16" s="12">
        <f>ROUND((1/RAW!E32)*5161,0)</f>
        <v>136</v>
      </c>
      <c r="F16" s="12">
        <f>ROUND((1/RAW!F32)*5161,0)</f>
        <v>147</v>
      </c>
    </row>
    <row r="17" spans="1:6" s="6" customFormat="1" ht="15">
      <c r="A17" s="21" t="s">
        <v>68</v>
      </c>
      <c r="B17" s="12">
        <f>ROUND((RAW!B47)*362.844702467344,0)</f>
        <v>100</v>
      </c>
      <c r="C17" s="12">
        <f>ROUND((RAW!C47)*362.844702467344,0)</f>
        <v>103</v>
      </c>
      <c r="D17" s="12">
        <f>ROUND((RAW!D47)*362.844702467344,0)</f>
        <v>121</v>
      </c>
      <c r="E17" s="12">
        <f>ROUND((RAW!E47)*362.844702467344,0)</f>
        <v>147</v>
      </c>
      <c r="F17" s="12">
        <f>ROUND((RAW!F47)*362.844702467344,0)</f>
        <v>152</v>
      </c>
    </row>
    <row r="18" spans="1:6" s="6" customFormat="1" ht="15">
      <c r="A18" s="21" t="s">
        <v>69</v>
      </c>
      <c r="B18" s="12">
        <f>ROUND((GEOMEAN(RAW!B48:B49))*26.0785061871381,0)</f>
        <v>100</v>
      </c>
      <c r="C18" s="12">
        <f>ROUND((GEOMEAN(RAW!C48:C49))*26.0785061871381,0)</f>
        <v>70</v>
      </c>
      <c r="D18" s="12">
        <f>ROUND((GEOMEAN(RAW!D48:D49))*26.0785061871381,0)</f>
        <v>82</v>
      </c>
      <c r="E18" s="12">
        <f>ROUND((GEOMEAN(RAW!E48:E49))*26.0785061871381,0)</f>
        <v>139</v>
      </c>
      <c r="F18" s="12">
        <f>ROUND((GEOMEAN(RAW!F48:F49))*26.0785061871381,0)</f>
        <v>133</v>
      </c>
    </row>
    <row r="19" spans="1:6" s="6" customFormat="1" ht="15">
      <c r="A19" s="21" t="s">
        <v>70</v>
      </c>
      <c r="B19" s="12">
        <f>ROUND((1/RAW!B50)*5.58,0)</f>
        <v>100</v>
      </c>
      <c r="C19" s="12">
        <f>ROUND((1/RAW!C50)*5.58,0)</f>
        <v>81</v>
      </c>
      <c r="D19" s="12">
        <f>ROUND((1/RAW!D50)*5.58,0)</f>
        <v>117</v>
      </c>
      <c r="E19" s="12">
        <f>ROUND((1/RAW!E50)*5.58,0)</f>
        <v>153</v>
      </c>
      <c r="F19" s="12">
        <f>ROUND((1/RAW!F50)*5.58,0)</f>
        <v>160</v>
      </c>
    </row>
    <row r="20" spans="1:6" s="7" customFormat="1" ht="18.75">
      <c r="A20" s="22" t="s">
        <v>71</v>
      </c>
      <c r="B20" s="13">
        <f>ROUND(AVERAGE(B13:B19),0)</f>
        <v>100</v>
      </c>
      <c r="C20" s="13">
        <f>ROUND(AVERAGE(C13:C19),0)</f>
        <v>83</v>
      </c>
      <c r="D20" s="13">
        <f>ROUND(AVERAGE(D13:D19),0)</f>
        <v>104</v>
      </c>
      <c r="E20" s="13">
        <f>ROUND(AVERAGE(E13:E19),0)</f>
        <v>132</v>
      </c>
      <c r="F20" s="13">
        <f>ROUND(AVERAGE(F13:F19),0)</f>
        <v>137</v>
      </c>
    </row>
    <row r="21" spans="1:6" s="8" customFormat="1" ht="15">
      <c r="A21" s="23" t="s">
        <v>72</v>
      </c>
      <c r="B21" s="14">
        <f>ROUND((1/RAW!B51)*0.52662037037037,0)</f>
        <v>100</v>
      </c>
      <c r="C21" s="14">
        <f>ROUND((1/RAW!C51)*0.52662037037037,0)</f>
        <v>140</v>
      </c>
      <c r="D21" s="14">
        <f>ROUND((1/RAW!D51)*0.52662037037037,0)</f>
        <v>137</v>
      </c>
      <c r="E21" s="14">
        <f>ROUND((1/RAW!E51)*0.52662037037037,0)</f>
        <v>145</v>
      </c>
      <c r="F21" s="14">
        <f>ROUND((1/RAW!F51)*0.52662037037037,0)</f>
        <v>170</v>
      </c>
    </row>
    <row r="22" spans="1:6" s="8" customFormat="1" ht="15">
      <c r="A22" s="23" t="s">
        <v>73</v>
      </c>
      <c r="B22" s="14">
        <f>ROUND((1/RAW!B52)*0.947916666666667,0)</f>
        <v>100</v>
      </c>
      <c r="C22" s="14">
        <f>ROUND((1/RAW!C52)*0.947916666666667,0)</f>
        <v>124</v>
      </c>
      <c r="D22" s="14">
        <f>ROUND((1/RAW!D52)*0.947916666666667,0)</f>
        <v>145</v>
      </c>
      <c r="E22" s="14">
        <f>ROUND((1/RAW!E52)*0.947916666666667,0)</f>
        <v>158</v>
      </c>
      <c r="F22" s="14">
        <f>ROUND((1/RAW!F52)*0.947916666666667,0)</f>
        <v>171</v>
      </c>
    </row>
    <row r="23" spans="1:6" s="8" customFormat="1" ht="15">
      <c r="A23" s="23" t="s">
        <v>74</v>
      </c>
      <c r="B23" s="14">
        <f>ROUND((1/RAW!B53)*0.662037037037037,0)</f>
        <v>100</v>
      </c>
      <c r="C23" s="14">
        <f>ROUND((1/RAW!C53)*0.662037037037037,0)</f>
        <v>126</v>
      </c>
      <c r="D23" s="14">
        <f>ROUND((1/RAW!D53)*0.662037037037037,0)</f>
        <v>165</v>
      </c>
      <c r="E23" s="14">
        <f>ROUND((1/RAW!E53)*0.662037037037037,0)</f>
        <v>173</v>
      </c>
      <c r="F23" s="14">
        <f>ROUND((1/RAW!F53)*0.662037037037037,0)</f>
        <v>180</v>
      </c>
    </row>
    <row r="24" spans="1:6" s="8" customFormat="1" ht="15">
      <c r="A24" s="23" t="s">
        <v>75</v>
      </c>
      <c r="B24" s="14">
        <f>ROUND((1/RAW!B54)*0.37962962962963,0)</f>
        <v>100</v>
      </c>
      <c r="C24" s="14">
        <f>ROUND((1/RAW!C54)*0.37962962962963,0)</f>
        <v>62</v>
      </c>
      <c r="D24" s="14">
        <f>ROUND((1/RAW!D54)*0.37962962962963,0)</f>
        <v>100</v>
      </c>
      <c r="E24" s="14">
        <f>ROUND((1/RAW!E54)*0.37962962962963,0)</f>
        <v>135</v>
      </c>
      <c r="F24" s="14">
        <f>ROUND((1/RAW!F54)*0.37962962962963,0)</f>
        <v>143</v>
      </c>
    </row>
    <row r="25" spans="1:6" s="9" customFormat="1" ht="18.75">
      <c r="A25" s="24" t="s">
        <v>76</v>
      </c>
      <c r="B25" s="15">
        <f>ROUND(AVERAGE(B21:B24),0)</f>
        <v>100</v>
      </c>
      <c r="C25" s="15">
        <f>ROUND(AVERAGE(C21:C24),0)</f>
        <v>113</v>
      </c>
      <c r="D25" s="15">
        <f>ROUND(AVERAGE(D21:D24),0)</f>
        <v>137</v>
      </c>
      <c r="E25" s="15">
        <f>ROUND(AVERAGE(E21:E24),0)</f>
        <v>153</v>
      </c>
      <c r="F25" s="15">
        <f>ROUND(AVERAGE(F21:F24),0)</f>
        <v>166</v>
      </c>
    </row>
    <row r="26" spans="1:6" s="6" customFormat="1" ht="15">
      <c r="A26" s="21" t="s">
        <v>77</v>
      </c>
      <c r="B26" s="16">
        <f>ROUND((1/RAW!B9)*0.155092592592593,0)</f>
        <v>100</v>
      </c>
      <c r="C26" s="16">
        <f>ROUND((1/RAW!C9)*0.155092592592593,0)</f>
        <v>53</v>
      </c>
      <c r="D26" s="16">
        <f>ROUND((1/RAW!D9)*0.155092592592593,0)</f>
        <v>88</v>
      </c>
      <c r="E26" s="16">
        <f>ROUND((1/RAW!E9)*0.155092592592593,0)</f>
        <v>135</v>
      </c>
      <c r="F26" s="16">
        <f>ROUND((1/RAW!F9)*0.155092592592593,0)</f>
        <v>179</v>
      </c>
    </row>
    <row r="27" spans="1:6" s="6" customFormat="1" ht="15">
      <c r="A27" s="21" t="s">
        <v>78</v>
      </c>
      <c r="B27" s="16">
        <f>ROUND((1/RAW!B10)*0.172453703703704,0)</f>
        <v>100</v>
      </c>
      <c r="C27" s="16">
        <f>ROUND((1/RAW!C10)*0.172453703703704,0)</f>
        <v>101</v>
      </c>
      <c r="D27" s="16">
        <f>ROUND((1/RAW!D10)*0.172453703703704,0)</f>
        <v>124</v>
      </c>
      <c r="E27" s="16">
        <f>ROUND((1/RAW!E10)*0.172453703703704,0)</f>
        <v>171</v>
      </c>
      <c r="F27" s="16">
        <f>ROUND((1/RAW!F10)*0.172453703703704,0)</f>
        <v>184</v>
      </c>
    </row>
    <row r="28" spans="1:6" s="6" customFormat="1" ht="15">
      <c r="A28" s="21" t="s">
        <v>79</v>
      </c>
      <c r="B28" s="16">
        <f>ROUND((1/RAW!B11)*0.0810185185185185,0)</f>
        <v>100</v>
      </c>
      <c r="C28" s="16">
        <f>ROUND((1/RAW!C11)*0.0810185185185185,0)</f>
        <v>115</v>
      </c>
      <c r="D28" s="16">
        <f>ROUND((1/RAW!D11)*0.0810185185185185,0)</f>
        <v>125</v>
      </c>
      <c r="E28" s="16">
        <f>ROUND((1/RAW!E11)*0.0810185185185185,0)</f>
        <v>171</v>
      </c>
      <c r="F28" s="16">
        <f>ROUND((1/RAW!F11)*0.0810185185185185,0)</f>
        <v>184</v>
      </c>
    </row>
    <row r="29" spans="1:6" s="7" customFormat="1" ht="18.75">
      <c r="A29" s="22" t="s">
        <v>80</v>
      </c>
      <c r="B29" s="13">
        <f>ROUND(AVERAGE(B26:B28),0)</f>
        <v>100</v>
      </c>
      <c r="C29" s="13">
        <f>ROUND(AVERAGE(C26:C28),0)</f>
        <v>90</v>
      </c>
      <c r="D29" s="13">
        <f>ROUND(AVERAGE(D26:D28),0)</f>
        <v>112</v>
      </c>
      <c r="E29" s="13">
        <f>ROUND(AVERAGE(E26:E28),0)</f>
        <v>159</v>
      </c>
      <c r="F29" s="13">
        <f>ROUND(AVERAGE(F26:F28),0)</f>
        <v>182</v>
      </c>
    </row>
    <row r="30" spans="1:6" s="9" customFormat="1" ht="18.75">
      <c r="A30" s="24" t="s">
        <v>81</v>
      </c>
      <c r="B30" s="17">
        <f>ROUND((1/RAW!B34)*0.554398148148148,0)</f>
        <v>100</v>
      </c>
      <c r="C30" s="17">
        <f>ROUND((1/RAW!C34)*0.554398148148148,0)</f>
        <v>60</v>
      </c>
      <c r="D30" s="17">
        <f>ROUND((1/RAW!D34)*0.554398148148148,0)</f>
        <v>101</v>
      </c>
      <c r="E30" s="17">
        <f>ROUND((1/RAW!E34)*0.554398148148148,0)</f>
        <v>141</v>
      </c>
      <c r="F30" s="17">
        <f>ROUND((1/RAW!F34)*0.554398148148148,0)</f>
        <v>186</v>
      </c>
    </row>
    <row r="31" spans="1:6" s="7" customFormat="1" ht="18.75">
      <c r="A31" s="22" t="s">
        <v>82</v>
      </c>
      <c r="B31" s="13">
        <f>ROUND((RAW!B46)*1.12917795844625,0)</f>
        <v>100</v>
      </c>
      <c r="C31" s="13">
        <f>ROUND((RAW!C46)*1.12917795844625,0)</f>
        <v>53</v>
      </c>
      <c r="D31" s="13">
        <f>ROUND((RAW!D46)*1.12917795844625,0)</f>
        <v>83</v>
      </c>
      <c r="E31" s="13">
        <f>ROUND((RAW!E46)*1.12917795844625,0)</f>
        <v>124</v>
      </c>
      <c r="F31" s="13">
        <f>ROUND((RAW!F46)*1.12917795844625,0)</f>
        <v>148</v>
      </c>
    </row>
    <row r="32" spans="1:6" s="8" customFormat="1" ht="15">
      <c r="A32" s="23" t="s">
        <v>83</v>
      </c>
      <c r="B32" s="18">
        <f>ROUND((GEOMEAN(RAW!B18:B22))*0.100636886459378,0)</f>
        <v>100</v>
      </c>
      <c r="C32" s="18">
        <f>ROUND((GEOMEAN(RAW!C18:C22))*0.100636886459378,0)</f>
        <v>125</v>
      </c>
      <c r="D32" s="18">
        <f>ROUND((GEOMEAN(RAW!D18:D22))*0.100636886459378,0)</f>
        <v>144</v>
      </c>
      <c r="E32" s="18">
        <f>ROUND((GEOMEAN(RAW!E18:E22))*0.100636886459378,0)</f>
        <v>164</v>
      </c>
      <c r="F32" s="18">
        <f>ROUND((GEOMEAN(RAW!F18:F22))*0.100636886459378,0)</f>
        <v>174</v>
      </c>
    </row>
    <row r="33" spans="1:6" s="8" customFormat="1" ht="15">
      <c r="A33" s="23" t="s">
        <v>84</v>
      </c>
      <c r="B33" s="18">
        <f>ROUND((1/GEOMEAN(RAW!B23:B27))*122288.695242824,0)</f>
        <v>100</v>
      </c>
      <c r="C33" s="18">
        <f>ROUND((1/GEOMEAN(RAW!C23:C27))*122288.695242824,0)</f>
        <v>178</v>
      </c>
      <c r="D33" s="18">
        <f>ROUND((1/GEOMEAN(RAW!D23:D27))*122288.695242824,0)</f>
        <v>201</v>
      </c>
      <c r="E33" s="18">
        <f>ROUND((1/GEOMEAN(RAW!E23:E27))*122288.695242824,0)</f>
        <v>221</v>
      </c>
      <c r="F33" s="18">
        <f>ROUND((1/GEOMEAN(RAW!F23:F27))*122288.695242824,0)</f>
        <v>237</v>
      </c>
    </row>
    <row r="34" spans="1:6" s="9" customFormat="1" ht="18.75">
      <c r="A34" s="24" t="s">
        <v>85</v>
      </c>
      <c r="B34" s="15">
        <f>ROUND(AVERAGE(B32:B33),0)</f>
        <v>100</v>
      </c>
      <c r="C34" s="15">
        <f>ROUND(AVERAGE(C32:C33),0)</f>
        <v>152</v>
      </c>
      <c r="D34" s="15">
        <f>ROUND(AVERAGE(D32:D33),0)</f>
        <v>173</v>
      </c>
      <c r="E34" s="15">
        <f>ROUND(AVERAGE(E32:E33),0)</f>
        <v>193</v>
      </c>
      <c r="F34" s="15">
        <f>ROUND(AVERAGE(F32:F33),0)</f>
        <v>206</v>
      </c>
    </row>
    <row r="35" spans="1:6" s="6" customFormat="1" ht="15">
      <c r="A35" s="21" t="s">
        <v>86</v>
      </c>
      <c r="B35" s="12">
        <f>ROUND((RAW!B12)*0.609756097560976,0)</f>
        <v>100</v>
      </c>
      <c r="C35" s="12">
        <f>ROUND((RAW!C12)*0.609756097560976,0)</f>
        <v>58</v>
      </c>
      <c r="D35" s="12">
        <f>ROUND((RAW!D12)*0.609756097560976,0)</f>
        <v>82</v>
      </c>
      <c r="E35" s="12">
        <f>ROUND((RAW!E12)*0.609756097560976,0)</f>
        <v>112</v>
      </c>
      <c r="F35" s="12">
        <f>ROUND((RAW!F12)*0.609756097560976,0)</f>
        <v>159</v>
      </c>
    </row>
    <row r="36" spans="1:6" s="6" customFormat="1" ht="15">
      <c r="A36" s="21" t="s">
        <v>87</v>
      </c>
      <c r="B36" s="12">
        <f>ROUND((RAW!B13)*0.497512437810945,0)</f>
        <v>100</v>
      </c>
      <c r="C36" s="12">
        <f>ROUND((RAW!C13)*0.497512437810945,0)</f>
        <v>62</v>
      </c>
      <c r="D36" s="12">
        <f>ROUND((RAW!D13)*0.497512437810945,0)</f>
        <v>90</v>
      </c>
      <c r="E36" s="12">
        <f>ROUND((RAW!E13)*0.497512437810945,0)</f>
        <v>125</v>
      </c>
      <c r="F36" s="12">
        <f>ROUND((RAW!F13)*0.497512437810945,0)</f>
        <v>179</v>
      </c>
    </row>
    <row r="37" spans="1:6" s="6" customFormat="1" ht="15">
      <c r="A37" s="21" t="s">
        <v>88</v>
      </c>
      <c r="B37" s="12">
        <f>ROUND((RAW!B14)*0.680272108843537,0)</f>
        <v>100</v>
      </c>
      <c r="C37" s="12">
        <f>ROUND((RAW!C14)*0.680272108843537,0)</f>
        <v>63</v>
      </c>
      <c r="D37" s="12">
        <f>ROUND((RAW!D14)*0.680272108843537,0)</f>
        <v>88</v>
      </c>
      <c r="E37" s="12">
        <f>ROUND((RAW!E14)*0.680272108843537,0)</f>
        <v>126</v>
      </c>
      <c r="F37" s="12">
        <f>ROUND((RAW!F14)*0.680272108843537,0)</f>
        <v>179</v>
      </c>
    </row>
    <row r="38" spans="1:6" s="6" customFormat="1" ht="15">
      <c r="A38" s="21" t="s">
        <v>89</v>
      </c>
      <c r="B38" s="12">
        <f>ROUND((RAW!B15)*1.16279069767442,0)</f>
        <v>100</v>
      </c>
      <c r="C38" s="12">
        <f>ROUND((RAW!C15)*1.16279069767442,0)</f>
        <v>63</v>
      </c>
      <c r="D38" s="12">
        <f>ROUND((RAW!D15)*1.16279069767442,0)</f>
        <v>94</v>
      </c>
      <c r="E38" s="12">
        <f>ROUND((RAW!E15)*1.16279069767442,0)</f>
        <v>135</v>
      </c>
      <c r="F38" s="12">
        <f>ROUND((RAW!F15)*1.16279069767442,0)</f>
        <v>190</v>
      </c>
    </row>
    <row r="39" spans="1:6" s="6" customFormat="1" ht="15">
      <c r="A39" s="21" t="s">
        <v>90</v>
      </c>
      <c r="B39" s="12">
        <f>ROUND((RAW!B16)*1.21951219512195,0)</f>
        <v>100</v>
      </c>
      <c r="C39" s="12">
        <f>ROUND((RAW!C16)*1.21951219512195,0)</f>
        <v>60</v>
      </c>
      <c r="D39" s="12">
        <f>ROUND((RAW!D16)*1.21951219512195,0)</f>
        <v>85</v>
      </c>
      <c r="E39" s="12">
        <f>ROUND((RAW!E16)*1.21951219512195,0)</f>
        <v>129</v>
      </c>
      <c r="F39" s="12">
        <f>ROUND((RAW!F16)*1.21951219512195,0)</f>
        <v>188</v>
      </c>
    </row>
    <row r="40" spans="1:6" s="6" customFormat="1" ht="15">
      <c r="A40" s="21" t="s">
        <v>91</v>
      </c>
      <c r="B40" s="12">
        <f>ROUND((RAW!B17)*1.72413793103448,0)</f>
        <v>100</v>
      </c>
      <c r="C40" s="12">
        <f>ROUND((RAW!C17)*1.72413793103448,0)</f>
        <v>66</v>
      </c>
      <c r="D40" s="12">
        <f>ROUND((RAW!D17)*1.72413793103448,0)</f>
        <v>95</v>
      </c>
      <c r="E40" s="12">
        <f>ROUND((RAW!E17)*1.72413793103448,0)</f>
        <v>112</v>
      </c>
      <c r="F40" s="12">
        <f>ROUND((RAW!F17)*1.72413793103448,0)</f>
        <v>191</v>
      </c>
    </row>
    <row r="41" spans="1:6" s="7" customFormat="1" ht="18.75">
      <c r="A41" s="22" t="s">
        <v>92</v>
      </c>
      <c r="B41" s="13">
        <f>ROUND(AVERAGE(B35:B40),0)</f>
        <v>100</v>
      </c>
      <c r="C41" s="13">
        <f>ROUND(AVERAGE(C35:C40),0)</f>
        <v>62</v>
      </c>
      <c r="D41" s="13">
        <f>ROUND(AVERAGE(D35:D40),0)</f>
        <v>89</v>
      </c>
      <c r="E41" s="13">
        <f>ROUND(AVERAGE(E35:E40),0)</f>
        <v>123</v>
      </c>
      <c r="F41" s="13">
        <f>ROUND(AVERAGE(F35:F40),0)</f>
        <v>181</v>
      </c>
    </row>
    <row r="42" spans="1:6" s="8" customFormat="1" ht="15">
      <c r="A42" s="23" t="s">
        <v>93</v>
      </c>
      <c r="B42" s="14">
        <f>ROUND((1/RAW!B55)*0.300925925925926,0)</f>
        <v>100</v>
      </c>
      <c r="C42" s="14">
        <f>ROUND((1/RAW!C55)*0.300925925925926,0)</f>
        <v>79</v>
      </c>
      <c r="D42" s="14">
        <f>ROUND((1/RAW!D55)*0.300925925925926,0)</f>
        <v>97</v>
      </c>
      <c r="E42" s="14">
        <f>ROUND((1/RAW!E55)*0.300925925925926,0)</f>
        <v>128</v>
      </c>
      <c r="F42" s="14">
        <f>ROUND((1/RAW!F55)*0.300925925925926,0)</f>
        <v>128</v>
      </c>
    </row>
    <row r="43" spans="1:6" s="8" customFormat="1" ht="15">
      <c r="A43" s="23" t="s">
        <v>94</v>
      </c>
      <c r="B43" s="14">
        <f>ROUND((1/RAW!B56)*0.621527777777778,0)</f>
        <v>100</v>
      </c>
      <c r="C43" s="14">
        <f>ROUND((1/RAW!C56)*0.621527777777778,0)</f>
        <v>66</v>
      </c>
      <c r="D43" s="14">
        <f>ROUND((1/RAW!D56)*0.621527777777778,0)</f>
        <v>96</v>
      </c>
      <c r="E43" s="14">
        <f>ROUND((1/RAW!E56)*0.621527777777778,0)</f>
        <v>132</v>
      </c>
      <c r="F43" s="14">
        <f>ROUND((1/RAW!F56)*0.621527777777778,0)</f>
        <v>148</v>
      </c>
    </row>
    <row r="44" spans="1:6" s="8" customFormat="1" ht="15">
      <c r="A44" s="23" t="s">
        <v>95</v>
      </c>
      <c r="B44" s="14">
        <f>ROUND((1/RAW!B57)*0.354166666666667,0)</f>
        <v>100</v>
      </c>
      <c r="C44" s="14">
        <f>ROUND((1/RAW!C57)*0.354166666666667,0)</f>
        <v>49</v>
      </c>
      <c r="D44" s="14">
        <f>ROUND((1/RAW!D57)*0.354166666666667,0)</f>
        <v>91</v>
      </c>
      <c r="E44" s="14">
        <f>ROUND((1/RAW!E57)*0.354166666666667,0)</f>
        <v>138</v>
      </c>
      <c r="F44" s="14">
        <f>ROUND((1/RAW!F57)*0.354166666666667,0)</f>
        <v>175</v>
      </c>
    </row>
    <row r="45" spans="1:6" s="8" customFormat="1" ht="15">
      <c r="A45" s="23" t="s">
        <v>96</v>
      </c>
      <c r="B45" s="14">
        <f>ROUND((1/RAW!B58)*0.548611111111111,0)</f>
        <v>100</v>
      </c>
      <c r="C45" s="14">
        <f>ROUND((1/RAW!C58)*0.548611111111111,0)</f>
        <v>78</v>
      </c>
      <c r="D45" s="14">
        <f>ROUND((1/RAW!D58)*0.548611111111111,0)</f>
        <v>156</v>
      </c>
      <c r="E45" s="14">
        <f>ROUND((1/RAW!E58)*0.548611111111111,0)</f>
        <v>231</v>
      </c>
      <c r="F45" s="14">
        <f>ROUND((1/RAW!F58)*0.548611111111111,0)</f>
        <v>284</v>
      </c>
    </row>
    <row r="46" spans="1:6" s="8" customFormat="1" ht="15">
      <c r="A46" s="23" t="s">
        <v>97</v>
      </c>
      <c r="B46" s="14">
        <f>ROUND((1/RAW!B59)*0.728009259259259,0)</f>
        <v>100</v>
      </c>
      <c r="C46" s="14">
        <f>ROUND((1/RAW!C59)*0.728009259259259,0)</f>
        <v>56</v>
      </c>
      <c r="D46" s="14">
        <f>ROUND((1/RAW!D59)*0.728009259259259,0)</f>
        <v>84</v>
      </c>
      <c r="E46" s="14">
        <f>ROUND((1/RAW!E59)*0.728009259259259,0)</f>
        <v>132</v>
      </c>
      <c r="F46" s="14">
        <f>ROUND((1/RAW!F59)*0.728009259259259,0)</f>
        <v>172</v>
      </c>
    </row>
    <row r="47" spans="1:6" s="8" customFormat="1" ht="15">
      <c r="A47" s="23" t="s">
        <v>98</v>
      </c>
      <c r="B47" s="14">
        <f>ROUND((1/RAW!B60)*0.212962962962963,0)</f>
        <v>100</v>
      </c>
      <c r="C47" s="14">
        <f>ROUND((1/RAW!C60)*0.212962962962963,0)</f>
        <v>72</v>
      </c>
      <c r="D47" s="14">
        <f>ROUND((1/RAW!D60)*0.212962962962963,0)</f>
        <v>95</v>
      </c>
      <c r="E47" s="14">
        <f>ROUND((1/RAW!E60)*0.212962962962963,0)</f>
        <v>136</v>
      </c>
      <c r="F47" s="14">
        <f>ROUND((1/RAW!F60)*0.212962962962963,0)</f>
        <v>142</v>
      </c>
    </row>
    <row r="48" spans="1:6" s="9" customFormat="1" ht="18.75">
      <c r="A48" s="24" t="s">
        <v>99</v>
      </c>
      <c r="B48" s="15">
        <f>ROUND(AVERAGE(B42:B47),0)</f>
        <v>100</v>
      </c>
      <c r="C48" s="15">
        <f>ROUND(AVERAGE(C42:C47),0)</f>
        <v>67</v>
      </c>
      <c r="D48" s="15">
        <f>ROUND(AVERAGE(D42:D47),0)</f>
        <v>103</v>
      </c>
      <c r="E48" s="15">
        <f>ROUND(AVERAGE(E42:E47),0)</f>
        <v>150</v>
      </c>
      <c r="F48" s="15">
        <f>ROUND(AVERAGE(F42:F47),0)</f>
        <v>175</v>
      </c>
    </row>
    <row r="49" spans="1:6" s="6" customFormat="1" ht="15">
      <c r="A49" s="21" t="s">
        <v>100</v>
      </c>
      <c r="B49" s="12">
        <f>ROUND((RAW!B35)*0.641025641025641,0)</f>
        <v>100</v>
      </c>
      <c r="C49" s="12">
        <f>ROUND((RAW!C35)*0.641025641025641,0)</f>
        <v>19</v>
      </c>
      <c r="D49" s="12">
        <f>ROUND((RAW!D35)*0.641025641025641,0)</f>
        <v>40</v>
      </c>
      <c r="E49" s="12">
        <f>ROUND((RAW!E35)*0.641025641025641,0)</f>
        <v>72</v>
      </c>
      <c r="F49" s="12">
        <f>ROUND((RAW!F35)*0.641025641025641,0)</f>
        <v>105</v>
      </c>
    </row>
    <row r="50" spans="1:6" s="6" customFormat="1" ht="15">
      <c r="A50" s="21" t="s">
        <v>101</v>
      </c>
      <c r="B50" s="12">
        <f>ROUND((RAW!B36)*1.88679245283019,0)</f>
        <v>100</v>
      </c>
      <c r="C50" s="12">
        <f>ROUND((RAW!C36)*1.88679245283019,0)</f>
        <v>30</v>
      </c>
      <c r="D50" s="12">
        <f>ROUND((RAW!D36)*1.88679245283019,0)</f>
        <v>43</v>
      </c>
      <c r="E50" s="12">
        <f>ROUND((RAW!E36)*1.88679245283019,0)</f>
        <v>104</v>
      </c>
      <c r="F50" s="12">
        <f>ROUND((RAW!F36)*1.88679245283019,0)</f>
        <v>136</v>
      </c>
    </row>
    <row r="51" spans="1:6" s="6" customFormat="1" ht="15">
      <c r="A51" s="21" t="s">
        <v>102</v>
      </c>
      <c r="B51" s="12">
        <f>ROUND((RAW!B37)*1.42857142857143,0)</f>
        <v>100</v>
      </c>
      <c r="C51" s="12">
        <f>ROUND((RAW!C37)*1.42857142857143,0)</f>
        <v>20</v>
      </c>
      <c r="D51" s="12">
        <f>ROUND((RAW!D37)*1.42857142857143,0)</f>
        <v>27</v>
      </c>
      <c r="E51" s="12">
        <f>ROUND((RAW!E37)*1.42857142857143,0)</f>
        <v>59</v>
      </c>
      <c r="F51" s="12">
        <f>ROUND((RAW!F37)*1.42857142857143,0)</f>
        <v>91</v>
      </c>
    </row>
    <row r="52" spans="1:6" s="6" customFormat="1" ht="15">
      <c r="A52" s="21" t="s">
        <v>103</v>
      </c>
      <c r="B52" s="12">
        <f>ROUND((RAW!B38)*2.63157894736842,0)</f>
        <v>100</v>
      </c>
      <c r="C52" s="12">
        <f>ROUND((RAW!C38)*2.63157894736842,0)</f>
        <v>42</v>
      </c>
      <c r="D52" s="12">
        <f>ROUND((RAW!D38)*2.63157894736842,0)</f>
        <v>50</v>
      </c>
      <c r="E52" s="12">
        <f>ROUND((RAW!E38)*2.63157894736842,0)</f>
        <v>124</v>
      </c>
      <c r="F52" s="12">
        <f>ROUND((RAW!F38)*2.63157894736842,0)</f>
        <v>174</v>
      </c>
    </row>
    <row r="53" spans="1:6" s="6" customFormat="1" ht="15">
      <c r="A53" s="21" t="s">
        <v>104</v>
      </c>
      <c r="B53" s="12">
        <f>ROUND((RAW!B39)*0.0166306336271412,0)</f>
        <v>100</v>
      </c>
      <c r="C53" s="12">
        <f>ROUND((RAW!C39)*0.0166306336271412,0)</f>
        <v>57</v>
      </c>
      <c r="D53" s="12">
        <f>ROUND((RAW!D39)*0.0166306336271412,0)</f>
        <v>86</v>
      </c>
      <c r="E53" s="12">
        <f>ROUND((RAW!E39)*0.0166306336271412,0)</f>
        <v>134</v>
      </c>
      <c r="F53" s="12">
        <f>ROUND((RAW!F39)*0.0166306336271412,0)</f>
        <v>176</v>
      </c>
    </row>
    <row r="54" spans="1:6" s="6" customFormat="1" ht="15">
      <c r="A54" s="21" t="s">
        <v>105</v>
      </c>
      <c r="B54" s="12">
        <f>ROUND((RAW!B40)*2.56410256410256,0)</f>
        <v>100</v>
      </c>
      <c r="C54" s="12">
        <f>ROUND((RAW!C40)*2.56410256410256,0)</f>
        <v>38</v>
      </c>
      <c r="D54" s="12">
        <f>ROUND((RAW!D40)*2.56410256410256,0)</f>
        <v>72</v>
      </c>
      <c r="E54" s="12">
        <f>ROUND((RAW!E40)*2.56410256410256,0)</f>
        <v>159</v>
      </c>
      <c r="F54" s="12">
        <f>ROUND((RAW!F40)*2.56410256410256,0)</f>
        <v>164</v>
      </c>
    </row>
    <row r="55" spans="1:6" s="6" customFormat="1" ht="15">
      <c r="A55" s="21" t="s">
        <v>106</v>
      </c>
      <c r="B55" s="12">
        <f>ROUND((RAW!B41)*0.980392156862745,0)</f>
        <v>100</v>
      </c>
      <c r="C55" s="12">
        <f>ROUND((RAW!C41)*0.980392156862745,0)</f>
        <v>19</v>
      </c>
      <c r="D55" s="12">
        <f>ROUND((RAW!D41)*0.980392156862745,0)</f>
        <v>37</v>
      </c>
      <c r="E55" s="12">
        <f>ROUND((RAW!E41)*0.980392156862745,0)</f>
        <v>67</v>
      </c>
      <c r="F55" s="12">
        <f>ROUND((RAW!F41)*0.980392156862745,0)</f>
        <v>99</v>
      </c>
    </row>
    <row r="56" spans="1:6" s="6" customFormat="1" ht="15">
      <c r="A56" s="21" t="s">
        <v>107</v>
      </c>
      <c r="B56" s="12">
        <f>ROUND((RAW!B42)*1.64744645799012,0)</f>
        <v>100</v>
      </c>
      <c r="C56" s="12">
        <f>ROUND((RAW!C42)*1.64744645799012,0)</f>
        <v>10</v>
      </c>
      <c r="D56" s="12">
        <f>ROUND((RAW!D42)*1.64744645799012,0)</f>
        <v>23</v>
      </c>
      <c r="E56" s="12">
        <f>ROUND((RAW!E42)*1.64744645799012,0)</f>
        <v>49</v>
      </c>
      <c r="F56" s="12">
        <f>ROUND((RAW!F42)*1.64744645799012,0)</f>
        <v>77</v>
      </c>
    </row>
    <row r="57" spans="1:6" s="6" customFormat="1" ht="15">
      <c r="A57" s="21" t="s">
        <v>108</v>
      </c>
      <c r="B57" s="12">
        <f>ROUND((RAW!B43)*0.900900900900901,0)</f>
        <v>100</v>
      </c>
      <c r="C57" s="12">
        <f>ROUND((RAW!C43)*0.900900900900901,0)</f>
        <v>26</v>
      </c>
      <c r="D57" s="12">
        <f>ROUND((RAW!D43)*0.900900900900901,0)</f>
        <v>50</v>
      </c>
      <c r="E57" s="12">
        <f>ROUND((RAW!E43)*0.900900900900901,0)</f>
        <v>95</v>
      </c>
      <c r="F57" s="12">
        <f>ROUND((RAW!F43)*0.900900900900901,0)</f>
        <v>137</v>
      </c>
    </row>
    <row r="58" spans="1:6" s="6" customFormat="1" ht="15">
      <c r="A58" s="21" t="s">
        <v>109</v>
      </c>
      <c r="B58" s="12">
        <f>ROUND((RAW!B44)*2.21729490022173,0)</f>
        <v>100</v>
      </c>
      <c r="C58" s="12">
        <f>ROUND((RAW!C44)*2.21729490022173,0)</f>
        <v>16</v>
      </c>
      <c r="D58" s="12">
        <f>ROUND((RAW!D44)*2.21729490022173,0)</f>
        <v>31</v>
      </c>
      <c r="E58" s="12">
        <f>ROUND((RAW!E44)*2.21729490022173,0)</f>
        <v>69</v>
      </c>
      <c r="F58" s="12">
        <f>ROUND((RAW!F44)*2.21729490022173,0)</f>
        <v>103</v>
      </c>
    </row>
    <row r="59" spans="1:6" s="6" customFormat="1" ht="15">
      <c r="A59" s="21" t="s">
        <v>110</v>
      </c>
      <c r="B59" s="12">
        <f>ROUND((RAW!B45)*2.61096605744125,0)</f>
        <v>100</v>
      </c>
      <c r="C59" s="12">
        <f>ROUND((RAW!C45)*2.61096605744125,0)</f>
        <v>21</v>
      </c>
      <c r="D59" s="12">
        <f>ROUND((RAW!D45)*2.61096605744125,0)</f>
        <v>37</v>
      </c>
      <c r="E59" s="12">
        <f>ROUND((RAW!E45)*2.61096605744125,0)</f>
        <v>91</v>
      </c>
      <c r="F59" s="12">
        <f>ROUND((RAW!F45)*2.61096605744125,0)</f>
        <v>137</v>
      </c>
    </row>
    <row r="60" spans="1:6" s="7" customFormat="1" ht="18.75">
      <c r="A60" s="22" t="s">
        <v>111</v>
      </c>
      <c r="B60" s="13">
        <f>ROUND(AVERAGE(B49:B59),0)</f>
        <v>100</v>
      </c>
      <c r="C60" s="13">
        <f>ROUND(AVERAGE(C49:C59),0)</f>
        <v>27</v>
      </c>
      <c r="D60" s="13">
        <f>ROUND(AVERAGE(D49:D59),0)</f>
        <v>45</v>
      </c>
      <c r="E60" s="13">
        <f>ROUND(AVERAGE(E49:E59),0)</f>
        <v>93</v>
      </c>
      <c r="F60" s="13">
        <f>ROUND(AVERAGE(F49:F59),0)</f>
        <v>127</v>
      </c>
    </row>
    <row r="61" spans="1:6" s="10" customFormat="1" ht="18.75">
      <c r="A61" s="25" t="s">
        <v>112</v>
      </c>
      <c r="B61" s="11">
        <f>ROUND(AVERAGE(B8,B12,B20,B25,B29,B30,B31,B34,B41,B48,B60),0)</f>
        <v>100</v>
      </c>
      <c r="C61" s="11">
        <f>ROUND(AVERAGE(C8,C12,C20,C25,C29,C30,C31,C34,C41,C48,C60),0)</f>
        <v>77</v>
      </c>
      <c r="D61" s="11">
        <f>ROUND(AVERAGE(D8,D12,D20,D25,D29,D30,D31,D34,D41,D48,D60),0)</f>
        <v>103</v>
      </c>
      <c r="E61" s="11">
        <f>ROUND(AVERAGE(E8,E12,E20,E25,E29,E30,E31,E34,E41,E48,E60),0)</f>
        <v>139</v>
      </c>
      <c r="F61" s="11">
        <f>ROUND(AVERAGE(F8,F12,F20,F25,F29,F30,F31,F34,F41,F48,F60),0)</f>
        <v>164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2011-01-07T18:09:31Z</dcterms:modified>
  <cp:category/>
  <cp:version/>
  <cp:contentType/>
  <cp:contentStatus/>
</cp:coreProperties>
</file>