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1"/>
  </bookViews>
  <sheets>
    <sheet name="RAW" sheetId="1" r:id="rId1"/>
    <sheet name="FORMATTED" sheetId="2" r:id="rId2"/>
  </sheets>
  <definedNames>
    <definedName name="Excel_BuiltIn_Print_Area_1">NA()</definedName>
    <definedName name="Excel_BuiltIn_Print_Area_2">NA()</definedName>
    <definedName name="Excel_BuiltIn_Sheet_Title_1">"RAW"</definedName>
    <definedName name="Excel_BuiltIn_Sheet_Title_2">"FORMATTED"</definedName>
  </definedNames>
  <calcPr fullCalcOnLoad="1"/>
</workbook>
</file>

<file path=xl/sharedStrings.xml><?xml version="1.0" encoding="utf-8"?>
<sst xmlns="http://schemas.openxmlformats.org/spreadsheetml/2006/main" count="149" uniqueCount="142">
  <si>
    <t>Sempron 140 @2.6 GHz</t>
  </si>
  <si>
    <t>Athlon II X2 215 @2.6 GHz</t>
  </si>
  <si>
    <t>Athlon II X2 255 @2.6 GHz</t>
  </si>
  <si>
    <t>Athlon II X3 435 @2.6 GHz</t>
  </si>
  <si>
    <t>Athlon II X4 620</t>
  </si>
  <si>
    <t>Phenom II X4 810</t>
  </si>
  <si>
    <t>Phenom II X4 945 @2.6 GHz</t>
  </si>
  <si>
    <t>3d-3dsmax-gfx</t>
  </si>
  <si>
    <t>3d-3dsmax-render</t>
  </si>
  <si>
    <t>3d-lightwave-gfx</t>
  </si>
  <si>
    <t>3d-lightwave-render</t>
  </si>
  <si>
    <t>3d-maya-cpu</t>
  </si>
  <si>
    <t>3d-maya-gfx</t>
  </si>
  <si>
    <t>3d-maya-render</t>
  </si>
  <si>
    <t>arx-7z</t>
  </si>
  <si>
    <t>arx-rar</t>
  </si>
  <si>
    <t>arx-unpack</t>
  </si>
  <si>
    <t>audio-apple</t>
  </si>
  <si>
    <t>audio-flac</t>
  </si>
  <si>
    <t>audio-monkey</t>
  </si>
  <si>
    <t>audio-mp3</t>
  </si>
  <si>
    <t>audio-nero</t>
  </si>
  <si>
    <t>audio-ogg</t>
  </si>
  <si>
    <t>browser-flashbench-chrome</t>
  </si>
  <si>
    <t>browser-flashbench-firefox</t>
  </si>
  <si>
    <t>browser-flashbench-ie</t>
  </si>
  <si>
    <t>browser-flashbench-opera</t>
  </si>
  <si>
    <t>browser-flashbench-safari</t>
  </si>
  <si>
    <t>browser-googlev8-chrome</t>
  </si>
  <si>
    <t>browser-googlev8-firefox</t>
  </si>
  <si>
    <t>browser-googlev8-ie</t>
  </si>
  <si>
    <t>browser-googlev8-opera</t>
  </si>
  <si>
    <t>browser-googlev8-safari</t>
  </si>
  <si>
    <t>browser-sunspider-chrome</t>
  </si>
  <si>
    <t>browser-sunspider-firefox</t>
  </si>
  <si>
    <t>browser-sunspider-ie</t>
  </si>
  <si>
    <t>browser-sunspider-opera</t>
  </si>
  <si>
    <t>browser-sunspider-safari</t>
  </si>
  <si>
    <t>cad-nx6-cpu</t>
  </si>
  <si>
    <t>cad-nx6-gfx</t>
  </si>
  <si>
    <t>cad-proengineer-cpu</t>
  </si>
  <si>
    <t>cad-proengineer-gfx</t>
  </si>
  <si>
    <t>cad-solidworks-cpu</t>
  </si>
  <si>
    <t>cad-solidworks-gfx</t>
  </si>
  <si>
    <t>compile</t>
  </si>
  <si>
    <t>games-batman-normal</t>
  </si>
  <si>
    <t>games-batman-physx</t>
  </si>
  <si>
    <t>games-borderlands</t>
  </si>
  <si>
    <t>games-dirt2</t>
  </si>
  <si>
    <t>games-farcry2</t>
  </si>
  <si>
    <t>games-fritzchess</t>
  </si>
  <si>
    <t>games-gta4</t>
  </si>
  <si>
    <t>games-residentevil</t>
  </si>
  <si>
    <t>games-stalker</t>
  </si>
  <si>
    <t>games-ut3-normal</t>
  </si>
  <si>
    <t>games-ut3-physx</t>
  </si>
  <si>
    <t>games-warhead</t>
  </si>
  <si>
    <t>games-wic</t>
  </si>
  <si>
    <t>java</t>
  </si>
  <si>
    <t>math-maple</t>
  </si>
  <si>
    <t>math-mathematica-internal</t>
  </si>
  <si>
    <t>math-mathematica-mma</t>
  </si>
  <si>
    <t>math-matlab</t>
  </si>
  <si>
    <t>raster-acdsee</t>
  </si>
  <si>
    <t>raster-paintshop</t>
  </si>
  <si>
    <t>raster-photoimpact</t>
  </si>
  <si>
    <t>raster-photoshop</t>
  </si>
  <si>
    <t>video-divx</t>
  </si>
  <si>
    <t>video-hdplay-hardware-h264</t>
  </si>
  <si>
    <t>video-hdplay-hardware-vc1</t>
  </si>
  <si>
    <t>video-hdplay-software-h264</t>
  </si>
  <si>
    <t>video-hdplay-software-vc1</t>
  </si>
  <si>
    <t>video-mainconcept</t>
  </si>
  <si>
    <t>video-premiere</t>
  </si>
  <si>
    <t>video-vegas</t>
  </si>
  <si>
    <t>video-x264</t>
  </si>
  <si>
    <t>video-xvid</t>
  </si>
  <si>
    <t>virtualbox-ubuntu</t>
  </si>
  <si>
    <t>virtualbox-win7</t>
  </si>
  <si>
    <t>virtualbox-winxp</t>
  </si>
  <si>
    <t>3D Visualization</t>
  </si>
  <si>
    <t>3ds max</t>
  </si>
  <si>
    <t>lightwave</t>
  </si>
  <si>
    <t>maya</t>
  </si>
  <si>
    <t>ugs nx 6</t>
  </si>
  <si>
    <t>pro/engineer</t>
  </si>
  <si>
    <t>solidworks</t>
  </si>
  <si>
    <t>Rendering</t>
  </si>
  <si>
    <t>Calculations</t>
  </si>
  <si>
    <t>maple</t>
  </si>
  <si>
    <t>mathematica</t>
  </si>
  <si>
    <t>matlab</t>
  </si>
  <si>
    <t>Raster Graphics</t>
  </si>
  <si>
    <t>acdsee</t>
  </si>
  <si>
    <t>paintshop</t>
  </si>
  <si>
    <t>photoimpact</t>
  </si>
  <si>
    <t>photoshop</t>
  </si>
  <si>
    <t>Archivers</t>
  </si>
  <si>
    <t>7-zip</t>
  </si>
  <si>
    <t>rar</t>
  </si>
  <si>
    <t>unpack</t>
  </si>
  <si>
    <t>Compile</t>
  </si>
  <si>
    <t>Java</t>
  </si>
  <si>
    <t>Browser</t>
  </si>
  <si>
    <t>flashbench</t>
  </si>
  <si>
    <t>google_v8</t>
  </si>
  <si>
    <t>sunspider</t>
  </si>
  <si>
    <t>Audio</t>
  </si>
  <si>
    <t>apple</t>
  </si>
  <si>
    <t>flac</t>
  </si>
  <si>
    <t>monkey</t>
  </si>
  <si>
    <t>mp3</t>
  </si>
  <si>
    <t>nero</t>
  </si>
  <si>
    <t>ogg</t>
  </si>
  <si>
    <t>Video Encoding</t>
  </si>
  <si>
    <t>divx</t>
  </si>
  <si>
    <t>mainconcept</t>
  </si>
  <si>
    <t>premiere</t>
  </si>
  <si>
    <t>vegas</t>
  </si>
  <si>
    <t>x264</t>
  </si>
  <si>
    <t>xvid</t>
  </si>
  <si>
    <t>Video Playback</t>
  </si>
  <si>
    <t>hardware h.264</t>
  </si>
  <si>
    <t>hardware vc-1</t>
  </si>
  <si>
    <t>software h.264</t>
  </si>
  <si>
    <t>software vc-1</t>
  </si>
  <si>
    <t>Virtualization</t>
  </si>
  <si>
    <t>ubuntu</t>
  </si>
  <si>
    <t>windows xp</t>
  </si>
  <si>
    <t>Games</t>
  </si>
  <si>
    <t>batman</t>
  </si>
  <si>
    <t>borderlands</t>
  </si>
  <si>
    <t>dirt2</t>
  </si>
  <si>
    <t>farcry2</t>
  </si>
  <si>
    <t>fritzchess</t>
  </si>
  <si>
    <t>gta4</t>
  </si>
  <si>
    <t>residentevil</t>
  </si>
  <si>
    <t>stalker</t>
  </si>
  <si>
    <t>ut3</t>
  </si>
  <si>
    <t>warhead</t>
  </si>
  <si>
    <t>wic</t>
  </si>
  <si>
    <t>Overall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</si>
</sst>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/>
      <protection/>
    </xf>
    <xf numFmtId="0" fontId="2" fillId="2" borderId="3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/>
      <protection/>
    </xf>
    <xf numFmtId="0" fontId="2" fillId="3" borderId="3" xfId="0" applyNumberFormat="1" applyFont="1" applyFill="1" applyBorder="1" applyAlignment="1" applyProtection="1">
      <alignment horizontal="center"/>
      <protection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center"/>
      <protection/>
    </xf>
    <xf numFmtId="0" fontId="2" fillId="4" borderId="2" xfId="0" applyNumberFormat="1" applyFont="1" applyFill="1" applyBorder="1" applyAlignment="1" applyProtection="1">
      <alignment/>
      <protection/>
    </xf>
    <xf numFmtId="0" fontId="2" fillId="4" borderId="3" xfId="0" applyNumberFormat="1" applyFont="1" applyFill="1" applyBorder="1" applyAlignment="1" applyProtection="1">
      <alignment horizontal="center"/>
      <protection/>
    </xf>
    <xf numFmtId="0" fontId="0" fillId="4" borderId="2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center"/>
      <protection/>
    </xf>
    <xf numFmtId="0" fontId="4" fillId="4" borderId="2" xfId="0" applyNumberFormat="1" applyFont="1" applyFill="1" applyBorder="1" applyAlignment="1" applyProtection="1">
      <alignment/>
      <protection/>
    </xf>
    <xf numFmtId="0" fontId="4" fillId="4" borderId="3" xfId="0" applyNumberFormat="1" applyFont="1" applyFill="1" applyBorder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/>
      <protection/>
    </xf>
    <xf numFmtId="0" fontId="5" fillId="4" borderId="3" xfId="0" applyNumberFormat="1" applyFont="1" applyFill="1" applyBorder="1" applyAlignment="1" applyProtection="1">
      <alignment horizontal="center"/>
      <protection/>
    </xf>
    <xf numFmtId="0" fontId="5" fillId="3" borderId="2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 applyProtection="1">
      <alignment/>
      <protection/>
    </xf>
    <xf numFmtId="0" fontId="4" fillId="3" borderId="3" xfId="0" applyNumberFormat="1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/>
      <protection/>
    </xf>
    <xf numFmtId="0" fontId="0" fillId="4" borderId="2" xfId="0" applyNumberFormat="1" applyFill="1" applyBorder="1" applyAlignment="1" applyProtection="1">
      <alignment/>
      <protection/>
    </xf>
    <xf numFmtId="0" fontId="0" fillId="3" borderId="2" xfId="0" applyNumberForma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7.28125" style="1" bestFit="1" customWidth="1"/>
    <col min="2" max="2" width="28.57421875" style="2" bestFit="1" customWidth="1"/>
    <col min="3" max="5" width="31.7109375" style="2" bestFit="1" customWidth="1"/>
    <col min="6" max="6" width="19.57421875" style="2" bestFit="1" customWidth="1"/>
    <col min="7" max="7" width="21.140625" style="2" bestFit="1" customWidth="1"/>
    <col min="8" max="8" width="33.28125" style="2" bestFit="1" customWidth="1"/>
    <col min="9" max="16384" width="10.57421875" style="0" customWidth="1"/>
  </cols>
  <sheetData>
    <row r="1" spans="1:8" ht="18.75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1" t="s">
        <v>7</v>
      </c>
      <c r="B2" s="2">
        <v>10.62</v>
      </c>
      <c r="C2" s="2">
        <v>10.64</v>
      </c>
      <c r="D2" s="2">
        <v>10.64</v>
      </c>
      <c r="E2" s="2">
        <v>12.4</v>
      </c>
      <c r="F2" s="2">
        <v>11.33</v>
      </c>
      <c r="G2" s="2">
        <v>13.51</v>
      </c>
      <c r="H2" s="2">
        <v>13.85</v>
      </c>
    </row>
    <row r="3" spans="1:8" ht="15">
      <c r="A3" s="1" t="s">
        <v>8</v>
      </c>
      <c r="B3" s="5">
        <v>0.020462962962962964</v>
      </c>
      <c r="C3" s="5">
        <v>0.012083333333333333</v>
      </c>
      <c r="D3" s="5">
        <v>0.012083333333333333</v>
      </c>
      <c r="E3" s="5">
        <v>0.00912037037037037</v>
      </c>
      <c r="F3" s="5">
        <v>0.00787037037037037</v>
      </c>
      <c r="G3" s="5">
        <v>0.007592592592592593</v>
      </c>
      <c r="H3" s="5">
        <v>0.007523148148148148</v>
      </c>
    </row>
    <row r="4" spans="1:8" ht="15">
      <c r="A4" s="1" t="s">
        <v>9</v>
      </c>
      <c r="B4" s="2">
        <v>24.9</v>
      </c>
      <c r="C4" s="2">
        <v>25.55</v>
      </c>
      <c r="D4" s="2">
        <v>24.22</v>
      </c>
      <c r="E4" s="2">
        <v>24.96</v>
      </c>
      <c r="F4" s="2">
        <v>25.1</v>
      </c>
      <c r="G4" s="2">
        <v>22.76</v>
      </c>
      <c r="H4" s="2">
        <v>22.63</v>
      </c>
    </row>
    <row r="5" spans="1:8" ht="15">
      <c r="A5" s="1" t="s">
        <v>10</v>
      </c>
      <c r="B5" s="2">
        <v>540.88</v>
      </c>
      <c r="C5" s="2">
        <v>258.15</v>
      </c>
      <c r="D5" s="2">
        <v>247.8</v>
      </c>
      <c r="E5" s="2">
        <v>172.03</v>
      </c>
      <c r="F5" s="2">
        <v>132.25</v>
      </c>
      <c r="G5" s="2">
        <v>126.65</v>
      </c>
      <c r="H5" s="2">
        <v>126.21</v>
      </c>
    </row>
    <row r="6" spans="1:8" ht="15">
      <c r="A6" s="1" t="s">
        <v>11</v>
      </c>
      <c r="B6" s="2">
        <v>1.58</v>
      </c>
      <c r="C6" s="2">
        <v>2.45</v>
      </c>
      <c r="D6" s="2">
        <v>2.46</v>
      </c>
      <c r="E6" s="2">
        <v>2.6</v>
      </c>
      <c r="F6" s="2">
        <v>2.62</v>
      </c>
      <c r="G6" s="2">
        <v>2.75</v>
      </c>
      <c r="H6" s="2">
        <v>2.81</v>
      </c>
    </row>
    <row r="7" spans="1:8" ht="15">
      <c r="A7" s="1" t="s">
        <v>12</v>
      </c>
      <c r="B7" s="2">
        <v>1.27</v>
      </c>
      <c r="C7" s="2">
        <v>1.26</v>
      </c>
      <c r="D7" s="2">
        <v>1.33</v>
      </c>
      <c r="E7" s="2">
        <v>1.27</v>
      </c>
      <c r="F7" s="2">
        <v>1.25</v>
      </c>
      <c r="G7" s="2">
        <v>1.41</v>
      </c>
      <c r="H7" s="2">
        <v>1.52</v>
      </c>
    </row>
    <row r="8" spans="1:8" ht="15">
      <c r="A8" s="1" t="s">
        <v>13</v>
      </c>
      <c r="B8" s="5">
        <v>0.03159722222222222</v>
      </c>
      <c r="C8" s="5">
        <v>0.016608796296296295</v>
      </c>
      <c r="D8" s="5">
        <v>0.016261574074074074</v>
      </c>
      <c r="E8" s="5">
        <v>0.011168981481481481</v>
      </c>
      <c r="F8" s="5">
        <v>0.008645833333333333</v>
      </c>
      <c r="G8" s="5">
        <v>0.007881944444444443</v>
      </c>
      <c r="H8" s="5">
        <v>0.007847222222222222</v>
      </c>
    </row>
    <row r="9" spans="1:8" ht="15">
      <c r="A9" s="1" t="s">
        <v>14</v>
      </c>
      <c r="B9" s="5">
        <v>0.004988425925925926</v>
      </c>
      <c r="C9" s="5">
        <v>0.0027199074074074074</v>
      </c>
      <c r="D9" s="5">
        <v>0.0025810185185185185</v>
      </c>
      <c r="E9" s="5">
        <v>0.0018981481481481482</v>
      </c>
      <c r="F9" s="5">
        <v>0.0015509259259259259</v>
      </c>
      <c r="G9" s="5">
        <v>0.001412037037037037</v>
      </c>
      <c r="H9" s="5">
        <v>0.0013425925925925925</v>
      </c>
    </row>
    <row r="10" spans="1:8" ht="15">
      <c r="A10" s="1" t="s">
        <v>15</v>
      </c>
      <c r="B10" s="5">
        <v>0.0022800925925925927</v>
      </c>
      <c r="C10" s="5">
        <v>0.001851851851851852</v>
      </c>
      <c r="D10" s="5">
        <v>0.0017476851851851852</v>
      </c>
      <c r="E10" s="5">
        <v>0.0017592592592592592</v>
      </c>
      <c r="F10" s="5">
        <v>0.001724537037037037</v>
      </c>
      <c r="G10" s="5">
        <v>0.0014583333333333334</v>
      </c>
      <c r="H10" s="5">
        <v>0.001388888888888889</v>
      </c>
    </row>
    <row r="11" spans="1:8" ht="15">
      <c r="A11" s="1" t="s">
        <v>16</v>
      </c>
      <c r="B11" s="5">
        <v>0.000787037037037037</v>
      </c>
      <c r="C11" s="5">
        <v>0.000787037037037037</v>
      </c>
      <c r="D11" s="5">
        <v>0.000775462962962963</v>
      </c>
      <c r="E11" s="5">
        <v>0.0008101851851851852</v>
      </c>
      <c r="F11" s="5">
        <v>0.0008101851851851852</v>
      </c>
      <c r="G11" s="5">
        <v>0.0006944444444444445</v>
      </c>
      <c r="H11" s="5">
        <v>0.0006597222222222221</v>
      </c>
    </row>
    <row r="12" spans="1:8" ht="15">
      <c r="A12" s="1" t="s">
        <v>17</v>
      </c>
      <c r="B12" s="2">
        <v>42</v>
      </c>
      <c r="C12" s="2">
        <v>82</v>
      </c>
      <c r="D12" s="2">
        <v>83</v>
      </c>
      <c r="E12" s="2">
        <v>111</v>
      </c>
      <c r="F12" s="2">
        <v>164</v>
      </c>
      <c r="G12" s="2">
        <v>166</v>
      </c>
      <c r="H12" s="2">
        <v>167</v>
      </c>
    </row>
    <row r="13" spans="1:8" ht="15">
      <c r="A13" s="1" t="s">
        <v>18</v>
      </c>
      <c r="B13" s="2">
        <v>50</v>
      </c>
      <c r="C13" s="2">
        <v>100</v>
      </c>
      <c r="D13" s="2">
        <v>101</v>
      </c>
      <c r="E13" s="2">
        <v>134</v>
      </c>
      <c r="F13" s="2">
        <v>201</v>
      </c>
      <c r="G13" s="2">
        <v>202</v>
      </c>
      <c r="H13" s="2">
        <v>204</v>
      </c>
    </row>
    <row r="14" spans="1:8" ht="15">
      <c r="A14" s="1" t="s">
        <v>19</v>
      </c>
      <c r="B14" s="2">
        <v>37</v>
      </c>
      <c r="C14" s="2">
        <v>73</v>
      </c>
      <c r="D14" s="2">
        <v>74</v>
      </c>
      <c r="E14" s="2">
        <v>99</v>
      </c>
      <c r="F14" s="2">
        <v>147</v>
      </c>
      <c r="G14" s="2">
        <v>148</v>
      </c>
      <c r="H14" s="2">
        <v>149</v>
      </c>
    </row>
    <row r="15" spans="1:8" ht="15">
      <c r="A15" s="1" t="s">
        <v>20</v>
      </c>
      <c r="B15" s="2">
        <v>22</v>
      </c>
      <c r="C15" s="2">
        <v>43</v>
      </c>
      <c r="D15" s="2">
        <v>43</v>
      </c>
      <c r="E15" s="2">
        <v>58</v>
      </c>
      <c r="F15" s="2">
        <v>86</v>
      </c>
      <c r="G15" s="2">
        <v>86</v>
      </c>
      <c r="H15" s="2">
        <v>86</v>
      </c>
    </row>
    <row r="16" spans="1:8" ht="15">
      <c r="A16" s="1" t="s">
        <v>21</v>
      </c>
      <c r="B16" s="2">
        <v>21</v>
      </c>
      <c r="C16" s="2">
        <v>41</v>
      </c>
      <c r="D16" s="2">
        <v>42</v>
      </c>
      <c r="E16" s="2">
        <v>56</v>
      </c>
      <c r="F16" s="2">
        <v>82</v>
      </c>
      <c r="G16" s="2">
        <v>83</v>
      </c>
      <c r="H16" s="2">
        <v>83</v>
      </c>
    </row>
    <row r="17" spans="1:8" ht="15">
      <c r="A17" s="1" t="s">
        <v>22</v>
      </c>
      <c r="B17" s="2">
        <v>15</v>
      </c>
      <c r="C17" s="2">
        <v>29</v>
      </c>
      <c r="D17" s="2">
        <v>29</v>
      </c>
      <c r="E17" s="2">
        <v>39</v>
      </c>
      <c r="F17" s="2">
        <v>58</v>
      </c>
      <c r="G17" s="2">
        <v>58</v>
      </c>
      <c r="H17" s="2">
        <v>59</v>
      </c>
    </row>
    <row r="18" spans="1:8" ht="15">
      <c r="A18" s="1" t="s">
        <v>23</v>
      </c>
      <c r="B18" s="2">
        <v>12018</v>
      </c>
      <c r="C18" s="2">
        <v>13545</v>
      </c>
      <c r="D18" s="2">
        <v>13746</v>
      </c>
      <c r="E18" s="2">
        <v>14837</v>
      </c>
      <c r="F18" s="2">
        <v>15624</v>
      </c>
      <c r="G18" s="2">
        <v>15828</v>
      </c>
      <c r="H18" s="2">
        <v>15874</v>
      </c>
    </row>
    <row r="19" spans="1:8" ht="15">
      <c r="A19" s="1" t="s">
        <v>24</v>
      </c>
      <c r="B19" s="2">
        <v>12866</v>
      </c>
      <c r="C19" s="2">
        <v>15942</v>
      </c>
      <c r="D19" s="2">
        <v>16038</v>
      </c>
      <c r="E19" s="2">
        <v>16990</v>
      </c>
      <c r="F19" s="2">
        <v>17202</v>
      </c>
      <c r="G19" s="2">
        <v>17560</v>
      </c>
      <c r="H19" s="2">
        <v>17592</v>
      </c>
    </row>
    <row r="20" spans="1:8" ht="15">
      <c r="A20" s="1" t="s">
        <v>25</v>
      </c>
      <c r="B20" s="2">
        <v>12326</v>
      </c>
      <c r="C20" s="2">
        <v>15786</v>
      </c>
      <c r="D20" s="2">
        <v>17397</v>
      </c>
      <c r="E20" s="2">
        <v>16650</v>
      </c>
      <c r="F20" s="2">
        <v>17965</v>
      </c>
      <c r="G20" s="2">
        <v>18902</v>
      </c>
      <c r="H20" s="2">
        <v>18922</v>
      </c>
    </row>
    <row r="21" spans="1:8" ht="15">
      <c r="A21" s="1" t="s">
        <v>26</v>
      </c>
      <c r="B21" s="2">
        <v>12862</v>
      </c>
      <c r="C21" s="2">
        <v>15879</v>
      </c>
      <c r="D21" s="2">
        <v>16075</v>
      </c>
      <c r="E21" s="2">
        <v>17022</v>
      </c>
      <c r="F21" s="2">
        <v>17189</v>
      </c>
      <c r="G21" s="2">
        <v>17559</v>
      </c>
      <c r="H21" s="2">
        <v>17703</v>
      </c>
    </row>
    <row r="22" spans="1:8" ht="15">
      <c r="A22" s="1" t="s">
        <v>27</v>
      </c>
      <c r="B22" s="2">
        <v>12661</v>
      </c>
      <c r="C22" s="2">
        <v>14710</v>
      </c>
      <c r="D22" s="2">
        <v>15600</v>
      </c>
      <c r="E22" s="2">
        <v>16657</v>
      </c>
      <c r="F22" s="2">
        <v>17101</v>
      </c>
      <c r="G22" s="2">
        <v>17405</v>
      </c>
      <c r="H22" s="2">
        <v>17435</v>
      </c>
    </row>
    <row r="23" spans="1:8" ht="15">
      <c r="A23" s="1" t="s">
        <v>28</v>
      </c>
      <c r="B23" s="2">
        <v>3275</v>
      </c>
      <c r="C23" s="2">
        <v>3271</v>
      </c>
      <c r="D23" s="2">
        <v>3414</v>
      </c>
      <c r="E23" s="2">
        <v>4283</v>
      </c>
      <c r="F23" s="2">
        <v>3389</v>
      </c>
      <c r="G23" s="2">
        <v>4419</v>
      </c>
      <c r="H23" s="2">
        <v>4450</v>
      </c>
    </row>
    <row r="24" spans="1:8" ht="15">
      <c r="A24" s="1" t="s">
        <v>29</v>
      </c>
      <c r="B24" s="2">
        <v>487</v>
      </c>
      <c r="C24" s="2">
        <v>465</v>
      </c>
      <c r="D24" s="2">
        <v>465</v>
      </c>
      <c r="E24" s="2">
        <v>458</v>
      </c>
      <c r="F24" s="2">
        <v>462</v>
      </c>
      <c r="G24" s="2">
        <v>463</v>
      </c>
      <c r="H24" s="2">
        <v>465</v>
      </c>
    </row>
    <row r="25" spans="1:8" ht="15">
      <c r="A25" s="1" t="s">
        <v>30</v>
      </c>
      <c r="B25" s="2">
        <v>114</v>
      </c>
      <c r="C25" s="2">
        <v>106</v>
      </c>
      <c r="D25" s="2">
        <v>108</v>
      </c>
      <c r="E25" s="2">
        <v>106</v>
      </c>
      <c r="F25" s="2">
        <v>103</v>
      </c>
      <c r="G25" s="2">
        <v>109</v>
      </c>
      <c r="H25" s="2">
        <v>111</v>
      </c>
    </row>
    <row r="26" spans="1:8" ht="15">
      <c r="A26" s="1" t="s">
        <v>31</v>
      </c>
      <c r="B26" s="2">
        <v>2941</v>
      </c>
      <c r="C26" s="2">
        <v>2940</v>
      </c>
      <c r="D26" s="2">
        <v>2971</v>
      </c>
      <c r="E26" s="2">
        <v>2940</v>
      </c>
      <c r="F26" s="2">
        <v>2926</v>
      </c>
      <c r="G26" s="2">
        <v>3070</v>
      </c>
      <c r="H26" s="2">
        <v>3120</v>
      </c>
    </row>
    <row r="27" spans="1:8" ht="15">
      <c r="A27" s="1" t="s">
        <v>32</v>
      </c>
      <c r="B27" s="2">
        <v>2063</v>
      </c>
      <c r="C27" s="2">
        <v>2063</v>
      </c>
      <c r="D27" s="2">
        <v>2078</v>
      </c>
      <c r="E27" s="2">
        <v>2060</v>
      </c>
      <c r="F27" s="2">
        <v>2053</v>
      </c>
      <c r="G27" s="2">
        <v>2186</v>
      </c>
      <c r="H27" s="2">
        <v>2198</v>
      </c>
    </row>
    <row r="28" spans="1:8" ht="15">
      <c r="A28" s="1" t="s">
        <v>33</v>
      </c>
      <c r="B28" s="2">
        <v>590</v>
      </c>
      <c r="C28" s="2">
        <v>676</v>
      </c>
      <c r="D28" s="2">
        <v>661</v>
      </c>
      <c r="E28" s="2">
        <v>638</v>
      </c>
      <c r="F28" s="2">
        <v>741</v>
      </c>
      <c r="G28" s="2">
        <v>689</v>
      </c>
      <c r="H28" s="2">
        <v>675</v>
      </c>
    </row>
    <row r="29" spans="1:8" ht="15">
      <c r="A29" s="1" t="s">
        <v>34</v>
      </c>
      <c r="B29" s="2">
        <v>992</v>
      </c>
      <c r="C29" s="2">
        <v>1243</v>
      </c>
      <c r="D29" s="2">
        <v>1218</v>
      </c>
      <c r="E29" s="2">
        <v>1286</v>
      </c>
      <c r="F29" s="2">
        <v>1129</v>
      </c>
      <c r="G29" s="2">
        <v>1118</v>
      </c>
      <c r="H29" s="2">
        <v>1106</v>
      </c>
    </row>
    <row r="30" spans="1:8" ht="15">
      <c r="A30" s="1" t="s">
        <v>35</v>
      </c>
      <c r="B30" s="2">
        <v>5467</v>
      </c>
      <c r="C30" s="2">
        <v>5229</v>
      </c>
      <c r="D30" s="2">
        <v>5198</v>
      </c>
      <c r="E30" s="2">
        <v>5187</v>
      </c>
      <c r="F30" s="2">
        <v>5236</v>
      </c>
      <c r="G30" s="2">
        <v>5228</v>
      </c>
      <c r="H30" s="2">
        <v>5191</v>
      </c>
    </row>
    <row r="31" spans="1:8" ht="15">
      <c r="A31" s="1" t="s">
        <v>36</v>
      </c>
      <c r="B31" s="2">
        <v>592</v>
      </c>
      <c r="C31" s="2">
        <v>642</v>
      </c>
      <c r="D31" s="2">
        <v>663</v>
      </c>
      <c r="E31" s="2">
        <v>646</v>
      </c>
      <c r="F31" s="2">
        <v>649</v>
      </c>
      <c r="G31" s="2">
        <v>615</v>
      </c>
      <c r="H31" s="2">
        <v>622</v>
      </c>
    </row>
    <row r="32" spans="1:8" ht="15">
      <c r="A32" s="1" t="s">
        <v>37</v>
      </c>
      <c r="B32" s="2">
        <v>922</v>
      </c>
      <c r="C32" s="2">
        <v>1021</v>
      </c>
      <c r="D32" s="2">
        <v>957</v>
      </c>
      <c r="E32" s="2">
        <v>987</v>
      </c>
      <c r="F32" s="2">
        <v>962</v>
      </c>
      <c r="G32" s="2">
        <v>923</v>
      </c>
      <c r="H32" s="2">
        <v>924</v>
      </c>
    </row>
    <row r="33" spans="1:8" ht="15">
      <c r="A33" s="1" t="s">
        <v>38</v>
      </c>
      <c r="B33" s="2">
        <v>4.27</v>
      </c>
      <c r="C33" s="2">
        <v>4.24</v>
      </c>
      <c r="D33" s="2">
        <v>4.61</v>
      </c>
      <c r="E33" s="2">
        <v>4.47</v>
      </c>
      <c r="F33" s="2">
        <v>4.21</v>
      </c>
      <c r="G33" s="2">
        <v>4.79</v>
      </c>
      <c r="H33" s="2">
        <v>4.79</v>
      </c>
    </row>
    <row r="34" spans="1:8" ht="15">
      <c r="A34" s="1" t="s">
        <v>39</v>
      </c>
      <c r="B34" s="2">
        <v>2.07</v>
      </c>
      <c r="C34" s="2">
        <v>2.06</v>
      </c>
      <c r="D34" s="2">
        <v>2.43</v>
      </c>
      <c r="E34" s="2">
        <v>2.36</v>
      </c>
      <c r="F34" s="2">
        <v>2.41</v>
      </c>
      <c r="G34" s="2">
        <v>2.49</v>
      </c>
      <c r="H34" s="2">
        <v>2.49</v>
      </c>
    </row>
    <row r="35" spans="1:8" ht="15">
      <c r="A35" s="1" t="s">
        <v>40</v>
      </c>
      <c r="B35" s="2">
        <v>2203</v>
      </c>
      <c r="C35" s="2">
        <v>2140</v>
      </c>
      <c r="D35" s="2">
        <v>2042</v>
      </c>
      <c r="E35" s="2">
        <v>2112</v>
      </c>
      <c r="F35" s="2">
        <v>2066</v>
      </c>
      <c r="G35" s="2">
        <v>1920</v>
      </c>
      <c r="H35" s="2">
        <v>1920</v>
      </c>
    </row>
    <row r="36" spans="1:8" ht="15">
      <c r="A36" s="1" t="s">
        <v>41</v>
      </c>
      <c r="B36" s="2">
        <v>1565</v>
      </c>
      <c r="C36" s="2">
        <v>1564</v>
      </c>
      <c r="D36" s="2">
        <v>1491</v>
      </c>
      <c r="E36" s="2">
        <v>1562</v>
      </c>
      <c r="F36" s="2">
        <v>1513</v>
      </c>
      <c r="G36" s="2">
        <v>1411</v>
      </c>
      <c r="H36" s="2">
        <v>1408</v>
      </c>
    </row>
    <row r="37" spans="1:8" ht="15">
      <c r="A37" s="1" t="s">
        <v>42</v>
      </c>
      <c r="B37" s="2">
        <v>62.6</v>
      </c>
      <c r="C37" s="2">
        <v>52.39</v>
      </c>
      <c r="D37" s="2">
        <v>48.54</v>
      </c>
      <c r="E37" s="2">
        <v>51.28</v>
      </c>
      <c r="F37" s="2">
        <v>51.61</v>
      </c>
      <c r="G37" s="2">
        <v>44.7</v>
      </c>
      <c r="H37" s="2">
        <v>44.76</v>
      </c>
    </row>
    <row r="38" spans="1:8" ht="15">
      <c r="A38" s="1" t="s">
        <v>43</v>
      </c>
      <c r="B38" s="2">
        <v>211.52</v>
      </c>
      <c r="C38" s="2">
        <v>69.85</v>
      </c>
      <c r="D38" s="2">
        <v>66.81</v>
      </c>
      <c r="E38" s="2">
        <v>69.22</v>
      </c>
      <c r="F38" s="2">
        <v>67.57</v>
      </c>
      <c r="G38" s="2">
        <v>65.37</v>
      </c>
      <c r="H38" s="2">
        <v>65.47</v>
      </c>
    </row>
    <row r="39" spans="1:8" ht="15">
      <c r="A39" s="1" t="s">
        <v>44</v>
      </c>
      <c r="B39" s="5">
        <v>0.014108796296296296</v>
      </c>
      <c r="C39" s="5">
        <v>0.008796296296296297</v>
      </c>
      <c r="D39" s="5">
        <v>0.007916666666666667</v>
      </c>
      <c r="E39" s="5">
        <v>0.006631944444444445</v>
      </c>
      <c r="F39" s="5">
        <v>0.005543981481481481</v>
      </c>
      <c r="G39" s="5">
        <v>0.004525462962962963</v>
      </c>
      <c r="H39" s="5">
        <v>0.004479166666666667</v>
      </c>
    </row>
    <row r="40" spans="1:8" ht="15">
      <c r="A40" s="1" t="s">
        <v>45</v>
      </c>
      <c r="B40" s="2">
        <v>72</v>
      </c>
      <c r="C40" s="2">
        <v>129</v>
      </c>
      <c r="D40" s="2">
        <v>137</v>
      </c>
      <c r="E40" s="2">
        <v>153</v>
      </c>
      <c r="F40" s="2">
        <v>156</v>
      </c>
      <c r="G40" s="2">
        <v>177</v>
      </c>
      <c r="H40" s="2">
        <v>181</v>
      </c>
    </row>
    <row r="41" spans="1:8" ht="15">
      <c r="A41" s="1" t="s">
        <v>46</v>
      </c>
      <c r="B41" s="2">
        <v>9.1</v>
      </c>
      <c r="C41" s="2">
        <v>10.9</v>
      </c>
      <c r="D41" s="2">
        <v>11.3</v>
      </c>
      <c r="E41" s="2">
        <v>10.6</v>
      </c>
      <c r="F41" s="2">
        <v>8.9</v>
      </c>
      <c r="G41" s="2">
        <v>11.5</v>
      </c>
      <c r="H41" s="2">
        <v>12.5</v>
      </c>
    </row>
    <row r="42" spans="1:8" ht="15">
      <c r="A42" s="1" t="s">
        <v>47</v>
      </c>
      <c r="B42" s="2">
        <v>32</v>
      </c>
      <c r="C42" s="2">
        <v>48</v>
      </c>
      <c r="D42" s="2">
        <v>50</v>
      </c>
      <c r="E42" s="2">
        <v>53</v>
      </c>
      <c r="F42" s="2">
        <v>53</v>
      </c>
      <c r="G42" s="2">
        <v>59</v>
      </c>
      <c r="H42" s="2">
        <v>60</v>
      </c>
    </row>
    <row r="43" spans="1:8" ht="15">
      <c r="A43" s="1" t="s">
        <v>48</v>
      </c>
      <c r="B43" s="2">
        <v>23</v>
      </c>
      <c r="C43" s="2">
        <v>39</v>
      </c>
      <c r="D43" s="2">
        <v>45</v>
      </c>
      <c r="E43" s="2">
        <v>62</v>
      </c>
      <c r="F43" s="2">
        <v>70</v>
      </c>
      <c r="G43" s="2">
        <v>73</v>
      </c>
      <c r="H43" s="2">
        <v>73</v>
      </c>
    </row>
    <row r="44" spans="1:8" ht="15">
      <c r="A44" s="1" t="s">
        <v>49</v>
      </c>
      <c r="B44" s="2">
        <v>15</v>
      </c>
      <c r="C44" s="2">
        <v>27</v>
      </c>
      <c r="D44" s="2">
        <v>29</v>
      </c>
      <c r="E44" s="2">
        <v>37</v>
      </c>
      <c r="F44" s="2">
        <v>38</v>
      </c>
      <c r="G44" s="2">
        <v>42</v>
      </c>
      <c r="H44" s="2">
        <v>42</v>
      </c>
    </row>
    <row r="45" spans="1:8" ht="15">
      <c r="A45" s="1" t="s">
        <v>50</v>
      </c>
      <c r="B45" s="2">
        <v>1545</v>
      </c>
      <c r="C45" s="2">
        <v>2947</v>
      </c>
      <c r="D45" s="2">
        <v>2993</v>
      </c>
      <c r="E45" s="2">
        <v>4522</v>
      </c>
      <c r="F45" s="2">
        <v>6013</v>
      </c>
      <c r="G45" s="2">
        <v>6270</v>
      </c>
      <c r="H45" s="2">
        <v>6272</v>
      </c>
    </row>
    <row r="46" spans="1:8" ht="15">
      <c r="A46" s="1" t="s">
        <v>51</v>
      </c>
      <c r="B46" s="2">
        <v>6</v>
      </c>
      <c r="C46" s="2">
        <v>21</v>
      </c>
      <c r="D46" s="2">
        <v>24</v>
      </c>
      <c r="E46" s="2">
        <v>34</v>
      </c>
      <c r="F46" s="2">
        <v>39</v>
      </c>
      <c r="G46" s="2">
        <v>47</v>
      </c>
      <c r="H46" s="2">
        <v>49</v>
      </c>
    </row>
    <row r="47" spans="1:8" ht="15">
      <c r="A47" s="1" t="s">
        <v>52</v>
      </c>
      <c r="B47" s="2">
        <v>51</v>
      </c>
      <c r="C47" s="2">
        <v>69</v>
      </c>
      <c r="D47" s="2">
        <v>72</v>
      </c>
      <c r="E47" s="2">
        <v>95</v>
      </c>
      <c r="F47" s="2">
        <v>102</v>
      </c>
      <c r="G47" s="2">
        <v>111</v>
      </c>
      <c r="H47" s="2">
        <v>113</v>
      </c>
    </row>
    <row r="48" spans="1:8" ht="15">
      <c r="A48" s="1" t="s">
        <v>53</v>
      </c>
      <c r="B48" s="2">
        <v>51</v>
      </c>
      <c r="C48" s="2">
        <v>57</v>
      </c>
      <c r="D48" s="2">
        <v>57</v>
      </c>
      <c r="E48" s="2">
        <v>60</v>
      </c>
      <c r="F48" s="2">
        <v>61</v>
      </c>
      <c r="G48" s="2">
        <v>62</v>
      </c>
      <c r="H48" s="2">
        <v>62</v>
      </c>
    </row>
    <row r="49" spans="1:8" ht="15">
      <c r="A49" s="1" t="s">
        <v>54</v>
      </c>
      <c r="B49" s="2">
        <v>57</v>
      </c>
      <c r="C49" s="2">
        <v>73</v>
      </c>
      <c r="D49" s="2">
        <v>80</v>
      </c>
      <c r="E49" s="2">
        <v>112</v>
      </c>
      <c r="F49" s="2">
        <v>111</v>
      </c>
      <c r="G49" s="2">
        <v>134</v>
      </c>
      <c r="H49" s="2">
        <v>141</v>
      </c>
    </row>
    <row r="50" spans="1:8" ht="15">
      <c r="A50" s="1" t="s">
        <v>55</v>
      </c>
      <c r="B50" s="2">
        <v>10.47</v>
      </c>
      <c r="C50" s="2">
        <v>17.53</v>
      </c>
      <c r="D50" s="2">
        <v>18.2</v>
      </c>
      <c r="E50" s="2">
        <v>19.6</v>
      </c>
      <c r="F50" s="2">
        <v>17.01</v>
      </c>
      <c r="G50" s="2">
        <v>21.65</v>
      </c>
      <c r="H50" s="2">
        <v>23.43</v>
      </c>
    </row>
    <row r="51" spans="1:8" ht="15">
      <c r="A51" s="1" t="s">
        <v>56</v>
      </c>
      <c r="B51" s="2">
        <v>21</v>
      </c>
      <c r="C51" s="2">
        <v>37</v>
      </c>
      <c r="D51" s="2">
        <v>41</v>
      </c>
      <c r="E51" s="2">
        <v>44</v>
      </c>
      <c r="F51" s="2">
        <v>45</v>
      </c>
      <c r="G51" s="2">
        <v>49</v>
      </c>
      <c r="H51" s="2">
        <v>50</v>
      </c>
    </row>
    <row r="52" spans="1:8" ht="15">
      <c r="A52" s="1" t="s">
        <v>57</v>
      </c>
      <c r="B52" s="2">
        <v>14</v>
      </c>
      <c r="C52" s="2">
        <v>24</v>
      </c>
      <c r="D52" s="2">
        <v>28</v>
      </c>
      <c r="E52" s="2">
        <v>30</v>
      </c>
      <c r="F52" s="2">
        <v>38</v>
      </c>
      <c r="G52" s="2">
        <v>43</v>
      </c>
      <c r="H52" s="2">
        <v>44</v>
      </c>
    </row>
    <row r="53" spans="1:8" ht="15">
      <c r="A53" s="1" t="s">
        <v>58</v>
      </c>
      <c r="B53" s="2">
        <v>25.9</v>
      </c>
      <c r="C53" s="2">
        <v>47.51</v>
      </c>
      <c r="D53" s="2">
        <v>50.13</v>
      </c>
      <c r="E53" s="2">
        <v>67.72</v>
      </c>
      <c r="F53" s="2">
        <v>88.56</v>
      </c>
      <c r="G53" s="2">
        <v>91.55</v>
      </c>
      <c r="H53" s="2">
        <v>91.08</v>
      </c>
    </row>
    <row r="54" spans="1:8" ht="15">
      <c r="A54" s="1" t="s">
        <v>59</v>
      </c>
      <c r="B54" s="2">
        <v>0.28290000000000004</v>
      </c>
      <c r="C54" s="2">
        <v>0.2823</v>
      </c>
      <c r="D54" s="2">
        <v>0.2894</v>
      </c>
      <c r="E54" s="2">
        <v>0.2774</v>
      </c>
      <c r="F54" s="2">
        <v>0.2756</v>
      </c>
      <c r="G54" s="2">
        <v>0.2948</v>
      </c>
      <c r="H54" s="2">
        <v>0.2878</v>
      </c>
    </row>
    <row r="55" spans="1:8" ht="15">
      <c r="A55" s="1" t="s">
        <v>60</v>
      </c>
      <c r="B55" s="2">
        <v>2.754</v>
      </c>
      <c r="C55" s="2">
        <v>3.157</v>
      </c>
      <c r="D55" s="2">
        <v>3.281</v>
      </c>
      <c r="E55" s="2">
        <v>3.302</v>
      </c>
      <c r="F55" s="2">
        <v>3.3810000000000002</v>
      </c>
      <c r="G55" s="2">
        <v>3.902</v>
      </c>
      <c r="H55" s="2">
        <v>3.908</v>
      </c>
    </row>
    <row r="56" spans="1:8" ht="15">
      <c r="A56" s="1" t="s">
        <v>61</v>
      </c>
      <c r="B56" s="2">
        <v>1.262</v>
      </c>
      <c r="C56" s="2">
        <v>2.305</v>
      </c>
      <c r="D56" s="2">
        <v>2.315</v>
      </c>
      <c r="E56" s="2">
        <v>2.902</v>
      </c>
      <c r="F56" s="2">
        <v>4.349</v>
      </c>
      <c r="G56" s="2">
        <v>4.628</v>
      </c>
      <c r="H56" s="2">
        <v>4.927</v>
      </c>
    </row>
    <row r="57" spans="1:8" ht="15">
      <c r="A57" s="1" t="s">
        <v>62</v>
      </c>
      <c r="B57" s="2">
        <v>0.1024</v>
      </c>
      <c r="C57" s="2">
        <v>0.0719</v>
      </c>
      <c r="D57" s="2">
        <v>0.071</v>
      </c>
      <c r="E57" s="2">
        <v>0.0621</v>
      </c>
      <c r="F57" s="2">
        <v>0.0558</v>
      </c>
      <c r="G57" s="2">
        <v>0.0523</v>
      </c>
      <c r="H57" s="2">
        <v>0.0523</v>
      </c>
    </row>
    <row r="58" spans="1:8" ht="15">
      <c r="A58" s="1" t="s">
        <v>63</v>
      </c>
      <c r="B58" s="5">
        <v>0.0060416666666666665</v>
      </c>
      <c r="C58" s="5">
        <v>0.005381944444444445</v>
      </c>
      <c r="D58" s="5">
        <v>0.005219907407407407</v>
      </c>
      <c r="E58" s="5">
        <v>0.005451388888888888</v>
      </c>
      <c r="F58" s="5">
        <v>0.0052662037037037035</v>
      </c>
      <c r="G58" s="5">
        <v>0.0052662037037037035</v>
      </c>
      <c r="H58" s="5">
        <v>0.0052430555555555555</v>
      </c>
    </row>
    <row r="59" spans="1:8" ht="15">
      <c r="A59" s="1" t="s">
        <v>64</v>
      </c>
      <c r="B59" s="5">
        <v>0.009942129629629629</v>
      </c>
      <c r="C59" s="5">
        <v>0.009189814814814816</v>
      </c>
      <c r="D59" s="5">
        <v>0.00912037037037037</v>
      </c>
      <c r="E59" s="5">
        <v>0.009050925925925926</v>
      </c>
      <c r="F59" s="5">
        <v>0.009479166666666667</v>
      </c>
      <c r="G59" s="5">
        <v>0.008773148148148148</v>
      </c>
      <c r="H59" s="5">
        <v>0.008773148148148148</v>
      </c>
    </row>
    <row r="60" spans="1:8" ht="15">
      <c r="A60" s="1" t="s">
        <v>65</v>
      </c>
      <c r="B60" s="5">
        <v>0.0069791666666666665</v>
      </c>
      <c r="C60" s="5">
        <v>0.006597222222222222</v>
      </c>
      <c r="D60" s="5">
        <v>0.006481481481481481</v>
      </c>
      <c r="E60" s="5">
        <v>0.006574074074074073</v>
      </c>
      <c r="F60" s="5">
        <v>0.00662037037037037</v>
      </c>
      <c r="G60" s="5">
        <v>0.006423611111111111</v>
      </c>
      <c r="H60" s="5">
        <v>0.006493055555555556</v>
      </c>
    </row>
    <row r="61" spans="1:8" ht="15">
      <c r="A61" s="1" t="s">
        <v>66</v>
      </c>
      <c r="B61" s="5">
        <v>0.007476851851851852</v>
      </c>
      <c r="C61" s="5">
        <v>0.005127314814814815</v>
      </c>
      <c r="D61" s="5">
        <v>0.005</v>
      </c>
      <c r="E61" s="5">
        <v>0.004236111111111111</v>
      </c>
      <c r="F61" s="5">
        <v>0.0037962962962962963</v>
      </c>
      <c r="G61" s="5">
        <v>0.0036342592592592594</v>
      </c>
      <c r="H61" s="5">
        <v>0.0036574074074074074</v>
      </c>
    </row>
    <row r="62" spans="1:8" ht="15">
      <c r="A62" s="1" t="s">
        <v>67</v>
      </c>
      <c r="B62" s="5">
        <v>0.005497685185185185</v>
      </c>
      <c r="C62" s="5">
        <v>0.004085648148148148</v>
      </c>
      <c r="D62" s="5">
        <v>0.003958333333333334</v>
      </c>
      <c r="E62" s="5">
        <v>0.0032870370370370367</v>
      </c>
      <c r="F62" s="5">
        <v>0.0030902777777777777</v>
      </c>
      <c r="G62" s="5">
        <v>0.0030555555555555557</v>
      </c>
      <c r="H62" s="5">
        <v>0.0030324074074074073</v>
      </c>
    </row>
    <row r="63" spans="1:8" ht="15">
      <c r="A63" s="1" t="s">
        <v>68</v>
      </c>
      <c r="B63" s="2">
        <v>38.2</v>
      </c>
      <c r="C63" s="2">
        <v>31.2</v>
      </c>
      <c r="D63" s="2">
        <v>29.3</v>
      </c>
      <c r="E63" s="2">
        <v>21.1</v>
      </c>
      <c r="F63" s="2">
        <v>16.4</v>
      </c>
      <c r="G63" s="2">
        <v>14.7</v>
      </c>
      <c r="H63" s="2">
        <v>14.6</v>
      </c>
    </row>
    <row r="64" spans="1:8" ht="15">
      <c r="A64" s="1" t="s">
        <v>69</v>
      </c>
      <c r="B64" s="2">
        <v>8.1</v>
      </c>
      <c r="C64" s="2">
        <v>2.8</v>
      </c>
      <c r="D64" s="2">
        <v>2.6</v>
      </c>
      <c r="E64" s="2">
        <v>5.5</v>
      </c>
      <c r="F64" s="2">
        <v>3.2</v>
      </c>
      <c r="G64" s="2">
        <v>2.7</v>
      </c>
      <c r="H64" s="2">
        <v>2.5</v>
      </c>
    </row>
    <row r="65" spans="1:8" ht="15">
      <c r="A65" s="1" t="s">
        <v>70</v>
      </c>
      <c r="B65" s="2">
        <v>100</v>
      </c>
      <c r="C65" s="2">
        <v>64.4</v>
      </c>
      <c r="D65" s="2">
        <v>64</v>
      </c>
      <c r="E65" s="2">
        <v>44.9</v>
      </c>
      <c r="F65" s="2">
        <v>34</v>
      </c>
      <c r="G65" s="2">
        <v>33.6</v>
      </c>
      <c r="H65" s="2">
        <v>33.5</v>
      </c>
    </row>
    <row r="66" spans="1:8" ht="15">
      <c r="A66" s="1" t="s">
        <v>71</v>
      </c>
      <c r="B66" s="2">
        <v>90</v>
      </c>
      <c r="C66" s="2">
        <v>47.9</v>
      </c>
      <c r="D66" s="2">
        <v>45.1</v>
      </c>
      <c r="E66" s="2">
        <v>29.9</v>
      </c>
      <c r="F66" s="2">
        <v>21.8</v>
      </c>
      <c r="G66" s="2">
        <v>21.5</v>
      </c>
      <c r="H66" s="2">
        <v>21.4</v>
      </c>
    </row>
    <row r="67" spans="1:8" ht="15">
      <c r="A67" s="1" t="s">
        <v>72</v>
      </c>
      <c r="B67" s="5">
        <v>0.015671296296296298</v>
      </c>
      <c r="C67" s="5">
        <v>0.009421296296296296</v>
      </c>
      <c r="D67" s="5">
        <v>0.009340277777777777</v>
      </c>
      <c r="E67" s="5">
        <v>0.007291666666666666</v>
      </c>
      <c r="F67" s="5">
        <v>0.006215277777777778</v>
      </c>
      <c r="G67" s="5">
        <v>0.0059375</v>
      </c>
      <c r="H67" s="5">
        <v>0.005902777777777778</v>
      </c>
    </row>
    <row r="68" spans="1:8" ht="15">
      <c r="A68" s="1" t="s">
        <v>73</v>
      </c>
      <c r="B68" s="5">
        <v>0.014328703703703703</v>
      </c>
      <c r="C68" s="5">
        <v>0.007233796296296296</v>
      </c>
      <c r="D68" s="5">
        <v>0.0071643518518518514</v>
      </c>
      <c r="E68" s="5">
        <v>0.004814814814814815</v>
      </c>
      <c r="F68" s="5">
        <v>0.0035416666666666665</v>
      </c>
      <c r="G68" s="5">
        <v>0.0034837962962962965</v>
      </c>
      <c r="H68" s="5">
        <v>0.0035069444444444445</v>
      </c>
    </row>
    <row r="69" spans="1:8" ht="15">
      <c r="A69" s="1" t="s">
        <v>74</v>
      </c>
      <c r="B69" s="5">
        <v>0.01857638888888889</v>
      </c>
      <c r="C69" s="5">
        <v>0.009988425925925927</v>
      </c>
      <c r="D69" s="5">
        <v>0.0096875</v>
      </c>
      <c r="E69" s="5">
        <v>0.007002314814814815</v>
      </c>
      <c r="F69" s="5">
        <v>0.005486111111111111</v>
      </c>
      <c r="G69" s="5">
        <v>0.0053125</v>
      </c>
      <c r="H69" s="5">
        <v>0.0050810185185185186</v>
      </c>
    </row>
    <row r="70" spans="1:8" ht="15">
      <c r="A70" s="1" t="s">
        <v>75</v>
      </c>
      <c r="B70" s="5">
        <v>0.0259375</v>
      </c>
      <c r="C70" s="5">
        <v>0.014166666666666666</v>
      </c>
      <c r="D70" s="5">
        <v>0.014212962962962962</v>
      </c>
      <c r="E70" s="5">
        <v>0.010902777777777777</v>
      </c>
      <c r="F70" s="5">
        <v>0.007280092592592592</v>
      </c>
      <c r="G70" s="5">
        <v>0.007094907407407407</v>
      </c>
      <c r="H70" s="5">
        <v>0.007118055555555555</v>
      </c>
    </row>
    <row r="71" spans="1:8" ht="15">
      <c r="A71" s="1" t="s">
        <v>76</v>
      </c>
      <c r="B71" s="5">
        <v>0.004895833333333334</v>
      </c>
      <c r="C71" s="5">
        <v>0.002939814814814815</v>
      </c>
      <c r="D71" s="5">
        <v>0.002939814814814815</v>
      </c>
      <c r="E71" s="5">
        <v>0.0024768518518518516</v>
      </c>
      <c r="F71" s="5">
        <v>0.0021296296296296298</v>
      </c>
      <c r="G71" s="5">
        <v>0.0021064814814814813</v>
      </c>
      <c r="H71" s="5">
        <v>0.0020949074074074073</v>
      </c>
    </row>
    <row r="72" spans="1:8" ht="15">
      <c r="A72" s="1" t="s">
        <v>77</v>
      </c>
      <c r="B72" s="2">
        <v>1755</v>
      </c>
      <c r="C72" s="2">
        <v>2423</v>
      </c>
      <c r="D72" s="2">
        <v>2543</v>
      </c>
      <c r="E72" s="2">
        <v>2458</v>
      </c>
      <c r="F72" s="2">
        <v>3373</v>
      </c>
      <c r="G72" s="2">
        <v>3570</v>
      </c>
      <c r="H72" s="2">
        <v>3598</v>
      </c>
    </row>
    <row r="73" spans="1:8" ht="15">
      <c r="A73" s="1" t="s">
        <v>78</v>
      </c>
      <c r="B73" s="2">
        <v>2355</v>
      </c>
      <c r="C73" s="2">
        <v>3139</v>
      </c>
      <c r="D73" s="2">
        <v>3239</v>
      </c>
      <c r="E73" s="2">
        <v>3353</v>
      </c>
      <c r="F73" s="2">
        <v>4443</v>
      </c>
      <c r="G73" s="2">
        <v>4710</v>
      </c>
      <c r="H73" s="2">
        <v>4719</v>
      </c>
    </row>
    <row r="74" spans="1:8" ht="15">
      <c r="A74" s="1" t="s">
        <v>79</v>
      </c>
      <c r="B74" s="2">
        <v>2136</v>
      </c>
      <c r="C74" s="2">
        <v>2996</v>
      </c>
      <c r="D74" s="2">
        <v>3142</v>
      </c>
      <c r="E74" s="2">
        <v>3119</v>
      </c>
      <c r="F74" s="2">
        <v>3726</v>
      </c>
      <c r="G74" s="2">
        <v>4178</v>
      </c>
      <c r="H74" s="2">
        <v>4220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1" width="19.8515625" style="1" bestFit="1" customWidth="1"/>
    <col min="2" max="2" width="28.57421875" style="6" bestFit="1" customWidth="1"/>
    <col min="3" max="5" width="31.7109375" style="6" bestFit="1" customWidth="1"/>
    <col min="6" max="6" width="21.140625" style="6" bestFit="1" customWidth="1"/>
    <col min="7" max="16384" width="10.57421875" style="1" customWidth="1"/>
  </cols>
  <sheetData>
    <row r="1" spans="2:6" s="7" customFormat="1" ht="18.75">
      <c r="B1" s="8" t="str">
        <f>RAW!B1</f>
        <v>Sempron 140 @2.6 GHz</v>
      </c>
      <c r="C1" s="8" t="str">
        <f>RAW!C1</f>
        <v>Athlon II X2 215 @2.6 GHz</v>
      </c>
      <c r="D1" s="8" t="str">
        <f>RAW!D1</f>
        <v>Athlon II X2 255 @2.6 GHz</v>
      </c>
      <c r="E1" s="8" t="str">
        <f>RAW!E1</f>
        <v>Athlon II X3 435 @2.6 GHz</v>
      </c>
      <c r="F1" s="8" t="str">
        <f>RAW!G1</f>
        <v>Phenom II X4 810</v>
      </c>
    </row>
    <row r="2" spans="1:6" s="9" customFormat="1" ht="18.75">
      <c r="A2" s="9" t="s">
        <v>80</v>
      </c>
      <c r="B2" s="10">
        <f>ROUND(AVERAGE(B3:B8),0)</f>
        <v>77</v>
      </c>
      <c r="C2" s="10">
        <f>ROUND(AVERAGE(C3:C8),0)</f>
        <v>87</v>
      </c>
      <c r="D2" s="10">
        <f>ROUND(AVERAGE(D3:D8),0)</f>
        <v>93</v>
      </c>
      <c r="E2" s="10">
        <f>ROUND(AVERAGE(E3:E8),0)</f>
        <v>92</v>
      </c>
      <c r="F2" s="10">
        <f>ROUND(AVERAGE(F3:F8),0)</f>
        <v>100</v>
      </c>
    </row>
    <row r="3" spans="1:6" s="11" customFormat="1" ht="15">
      <c r="A3" s="11" t="s">
        <v>81</v>
      </c>
      <c r="B3" s="12">
        <f>ROUND(RAW!B2*7.4019245003701,0)</f>
        <v>79</v>
      </c>
      <c r="C3" s="12">
        <f>ROUND(RAW!C2*7.4019245003701,0)</f>
        <v>79</v>
      </c>
      <c r="D3" s="12">
        <f>ROUND(RAW!D2*7.4019245003701,0)</f>
        <v>79</v>
      </c>
      <c r="E3" s="12">
        <f>ROUND(RAW!E2*7.4019245003701,0)</f>
        <v>92</v>
      </c>
      <c r="F3" s="12">
        <f>ROUND(RAW!G2*7.4019245003701,0)</f>
        <v>100</v>
      </c>
    </row>
    <row r="4" spans="1:6" s="11" customFormat="1" ht="15">
      <c r="A4" s="11" t="s">
        <v>82</v>
      </c>
      <c r="B4" s="12">
        <f>ROUND(1/RAW!B4*2276,0)</f>
        <v>91</v>
      </c>
      <c r="C4" s="12">
        <f>ROUND(1/RAW!C4*2276,0)</f>
        <v>89</v>
      </c>
      <c r="D4" s="12">
        <f>ROUND(1/RAW!D4*2276,0)</f>
        <v>94</v>
      </c>
      <c r="E4" s="12">
        <f>ROUND(1/RAW!E4*2276,0)</f>
        <v>91</v>
      </c>
      <c r="F4" s="12">
        <f>ROUND(1/RAW!G4*2276,0)</f>
        <v>100</v>
      </c>
    </row>
    <row r="5" spans="1:6" s="11" customFormat="1" ht="15">
      <c r="A5" s="11" t="s">
        <v>83</v>
      </c>
      <c r="B5" s="12">
        <f>ROUND(RAW!B7*70.9219858156028,0)</f>
        <v>90</v>
      </c>
      <c r="C5" s="12">
        <f>ROUND(RAW!C7*70.9219858156028,0)</f>
        <v>89</v>
      </c>
      <c r="D5" s="12">
        <f>ROUND(RAW!D7*70.9219858156028,0)</f>
        <v>94</v>
      </c>
      <c r="E5" s="12">
        <f>ROUND(RAW!E7*70.9219858156028,0)</f>
        <v>90</v>
      </c>
      <c r="F5" s="12">
        <f>ROUND(RAW!G7*70.9219858156028,0)</f>
        <v>100</v>
      </c>
    </row>
    <row r="6" spans="1:6" s="11" customFormat="1" ht="15">
      <c r="A6" s="11" t="s">
        <v>84</v>
      </c>
      <c r="B6" s="12">
        <f>ROUND(RAW!B34*40.1606425702811,0)</f>
        <v>83</v>
      </c>
      <c r="C6" s="12">
        <f>ROUND(RAW!C34*40.1606425702811,0)</f>
        <v>83</v>
      </c>
      <c r="D6" s="12">
        <f>ROUND(RAW!D34*40.1606425702811,0)</f>
        <v>98</v>
      </c>
      <c r="E6" s="12">
        <f>ROUND(RAW!E34*40.1606425702811,0)</f>
        <v>95</v>
      </c>
      <c r="F6" s="12">
        <f>ROUND(RAW!G34*40.1606425702811,0)</f>
        <v>100</v>
      </c>
    </row>
    <row r="7" spans="1:6" s="11" customFormat="1" ht="15">
      <c r="A7" s="11" t="s">
        <v>85</v>
      </c>
      <c r="B7" s="12">
        <f>ROUND(1/RAW!B36*141100,0)</f>
        <v>90</v>
      </c>
      <c r="C7" s="12">
        <f>ROUND(1/RAW!C36*141100,0)</f>
        <v>90</v>
      </c>
      <c r="D7" s="12">
        <f>ROUND(1/RAW!D36*141100,0)</f>
        <v>95</v>
      </c>
      <c r="E7" s="12">
        <f>ROUND(1/RAW!E36*141100,0)</f>
        <v>90</v>
      </c>
      <c r="F7" s="12">
        <f>ROUND(1/RAW!G36*141100,0)</f>
        <v>100</v>
      </c>
    </row>
    <row r="8" spans="1:6" s="11" customFormat="1" ht="15">
      <c r="A8" s="11" t="s">
        <v>86</v>
      </c>
      <c r="B8" s="12">
        <f>ROUND(1/RAW!B38*6537,0)</f>
        <v>31</v>
      </c>
      <c r="C8" s="12">
        <f>ROUND(1/RAW!C38*6537,0)</f>
        <v>94</v>
      </c>
      <c r="D8" s="12">
        <f>ROUND(1/RAW!D38*6537,0)</f>
        <v>98</v>
      </c>
      <c r="E8" s="12">
        <f>ROUND(1/RAW!E38*6537,0)</f>
        <v>94</v>
      </c>
      <c r="F8" s="12">
        <f>ROUND(1/RAW!G38*6537,0)</f>
        <v>100</v>
      </c>
    </row>
    <row r="9" spans="1:6" s="13" customFormat="1" ht="18.75">
      <c r="A9" s="13" t="s">
        <v>87</v>
      </c>
      <c r="B9" s="14">
        <f>ROUND(AVERAGE(B10:B12),0)</f>
        <v>28</v>
      </c>
      <c r="C9" s="14">
        <f>ROUND(AVERAGE(C10:C12),0)</f>
        <v>53</v>
      </c>
      <c r="D9" s="14">
        <f>ROUND(AVERAGE(D10:D12),0)</f>
        <v>54</v>
      </c>
      <c r="E9" s="14">
        <f>ROUND(AVERAGE(E10:E12),0)</f>
        <v>76</v>
      </c>
      <c r="F9" s="14">
        <f>ROUND(AVERAGE(F10:F12),0)</f>
        <v>100</v>
      </c>
    </row>
    <row r="10" spans="1:8" s="15" customFormat="1" ht="15">
      <c r="A10" s="15" t="s">
        <v>81</v>
      </c>
      <c r="B10" s="16">
        <f>ROUND(1/RAW!B3*0.759259259259259,0)</f>
        <v>37</v>
      </c>
      <c r="C10" s="16">
        <f>ROUND(1/RAW!C3*0.759259259259259,0)</f>
        <v>63</v>
      </c>
      <c r="D10" s="16">
        <f>ROUND(1/RAW!D3*0.759259259259259,0)</f>
        <v>63</v>
      </c>
      <c r="E10" s="16">
        <f>ROUND(1/RAW!E3*0.759259259259259,0)</f>
        <v>83</v>
      </c>
      <c r="F10" s="16">
        <f>ROUND(1/RAW!G3*0.759259259259259,0)</f>
        <v>100</v>
      </c>
      <c r="H10" s="26"/>
    </row>
    <row r="11" spans="1:6" s="17" customFormat="1" ht="15">
      <c r="A11" s="17" t="s">
        <v>82</v>
      </c>
      <c r="B11" s="18">
        <f>ROUND(1/RAW!B5*12665,0)</f>
        <v>23</v>
      </c>
      <c r="C11" s="18">
        <f>ROUND(1/RAW!C5*12665,0)</f>
        <v>49</v>
      </c>
      <c r="D11" s="18">
        <f>ROUND(1/RAW!D5*12665,0)</f>
        <v>51</v>
      </c>
      <c r="E11" s="18">
        <f>ROUND(1/RAW!E5*12665,0)</f>
        <v>74</v>
      </c>
      <c r="F11" s="18">
        <f>ROUND(1/RAW!G5*12665,0)</f>
        <v>100</v>
      </c>
    </row>
    <row r="12" spans="1:6" s="15" customFormat="1" ht="15">
      <c r="A12" s="15" t="s">
        <v>83</v>
      </c>
      <c r="B12" s="16">
        <f>ROUND(1/RAW!B8*0.788194444444444,0)</f>
        <v>25</v>
      </c>
      <c r="C12" s="16">
        <f>ROUND(1/RAW!C8*0.788194444444444,0)</f>
        <v>47</v>
      </c>
      <c r="D12" s="16">
        <f>ROUND(1/RAW!D8*0.788194444444444,0)</f>
        <v>48</v>
      </c>
      <c r="E12" s="16">
        <f>ROUND(1/RAW!E8*0.788194444444444,0)</f>
        <v>71</v>
      </c>
      <c r="F12" s="16">
        <f>ROUND(1/RAW!G8*0.788194444444444,0)</f>
        <v>100</v>
      </c>
    </row>
    <row r="13" spans="1:6" s="9" customFormat="1" ht="18.75">
      <c r="A13" s="9" t="s">
        <v>88</v>
      </c>
      <c r="B13" s="10">
        <f>ROUND(AVERAGE(B14:B20),0)</f>
        <v>71</v>
      </c>
      <c r="C13" s="10">
        <f>ROUND(AVERAGE(C14:C20),0)</f>
        <v>83</v>
      </c>
      <c r="D13" s="10">
        <f>ROUND(AVERAGE(D14:D20),0)</f>
        <v>87</v>
      </c>
      <c r="E13" s="10">
        <f>ROUND(AVERAGE(E14:E20),0)</f>
        <v>88</v>
      </c>
      <c r="F13" s="10">
        <f>ROUND(AVERAGE(F14:F20),0)</f>
        <v>100</v>
      </c>
    </row>
    <row r="14" spans="1:6" s="11" customFormat="1" ht="15">
      <c r="A14" s="11" t="s">
        <v>83</v>
      </c>
      <c r="B14" s="12">
        <f>ROUND(RAW!B6*36.3636363636364,0)</f>
        <v>57</v>
      </c>
      <c r="C14" s="12">
        <f>ROUND(RAW!C6*36.3636363636364,0)</f>
        <v>89</v>
      </c>
      <c r="D14" s="12">
        <f>ROUND(RAW!D6*36.3636363636364,0)</f>
        <v>89</v>
      </c>
      <c r="E14" s="12">
        <f>ROUND(RAW!E6*36.3636363636364,0)</f>
        <v>95</v>
      </c>
      <c r="F14" s="12">
        <f>ROUND(RAW!G6*36.3636363636364,0)</f>
        <v>100</v>
      </c>
    </row>
    <row r="15" spans="1:6" s="11" customFormat="1" ht="15">
      <c r="A15" s="11" t="s">
        <v>84</v>
      </c>
      <c r="B15" s="12">
        <f>ROUND(RAW!B33*20.8768267223382,0)</f>
        <v>89</v>
      </c>
      <c r="C15" s="12">
        <f>ROUND(RAW!C33*20.8768267223382,0)</f>
        <v>89</v>
      </c>
      <c r="D15" s="12">
        <f>ROUND(RAW!D33*20.8768267223382,0)</f>
        <v>96</v>
      </c>
      <c r="E15" s="12">
        <f>ROUND(RAW!E33*20.8768267223382,0)</f>
        <v>93</v>
      </c>
      <c r="F15" s="12">
        <f>ROUND(RAW!G33*20.8768267223382,0)</f>
        <v>100</v>
      </c>
    </row>
    <row r="16" spans="1:6" s="11" customFormat="1" ht="15">
      <c r="A16" s="11" t="s">
        <v>85</v>
      </c>
      <c r="B16" s="12">
        <f>ROUND(1/RAW!B35*191300,0)</f>
        <v>87</v>
      </c>
      <c r="C16" s="12">
        <f>ROUND(1/RAW!C35*191300,0)</f>
        <v>89</v>
      </c>
      <c r="D16" s="12">
        <f>ROUND(1/RAW!D35*191300,0)</f>
        <v>94</v>
      </c>
      <c r="E16" s="12">
        <f>ROUND(1/RAW!E35*191300,0)</f>
        <v>91</v>
      </c>
      <c r="F16" s="12">
        <f>ROUND(1/RAW!G35*191300,0)</f>
        <v>100</v>
      </c>
    </row>
    <row r="17" spans="1:6" s="11" customFormat="1" ht="15">
      <c r="A17" s="11" t="s">
        <v>86</v>
      </c>
      <c r="B17" s="12">
        <f>ROUND(1/RAW!B37*4470,0)</f>
        <v>71</v>
      </c>
      <c r="C17" s="12">
        <f>ROUND(1/RAW!C37*4470,0)</f>
        <v>85</v>
      </c>
      <c r="D17" s="12">
        <f>ROUND(1/RAW!D37*4470,0)</f>
        <v>92</v>
      </c>
      <c r="E17" s="12">
        <f>ROUND(1/RAW!E37*4470,0)</f>
        <v>87</v>
      </c>
      <c r="F17" s="12">
        <f>ROUND(1/RAW!G37*4470,0)</f>
        <v>100</v>
      </c>
    </row>
    <row r="18" spans="1:6" s="11" customFormat="1" ht="15">
      <c r="A18" s="11" t="s">
        <v>89</v>
      </c>
      <c r="B18" s="12">
        <f>ROUND(RAW!B54*339.21302578019,0)</f>
        <v>96</v>
      </c>
      <c r="C18" s="12">
        <f>ROUND(RAW!C54*339.21302578019,0)</f>
        <v>96</v>
      </c>
      <c r="D18" s="12">
        <f>ROUND(RAW!D54*339.21302578019,0)</f>
        <v>98</v>
      </c>
      <c r="E18" s="12">
        <f>ROUND(RAW!E54*339.21302578019,0)</f>
        <v>94</v>
      </c>
      <c r="F18" s="12">
        <f>ROUND(RAW!G54*339.21302578019,0)</f>
        <v>100</v>
      </c>
    </row>
    <row r="19" spans="1:6" s="11" customFormat="1" ht="15">
      <c r="A19" s="11" t="s">
        <v>90</v>
      </c>
      <c r="B19" s="12">
        <f>ROUND(GEOMEAN(RAW!B55:B56)*23.5320461985315,0)</f>
        <v>44</v>
      </c>
      <c r="C19" s="12">
        <f>ROUND(GEOMEAN(RAW!C55:C56)*23.5320461985315,0)</f>
        <v>63</v>
      </c>
      <c r="D19" s="12">
        <f>ROUND(GEOMEAN(RAW!D55:D56)*23.5320461985315,0)</f>
        <v>65</v>
      </c>
      <c r="E19" s="12">
        <f>ROUND(GEOMEAN(RAW!E55:E56)*23.5320461985315,0)</f>
        <v>73</v>
      </c>
      <c r="F19" s="12">
        <f>ROUND(GEOMEAN(RAW!G55:G56)*23.5320461985315,0)</f>
        <v>100</v>
      </c>
    </row>
    <row r="20" spans="1:8" s="11" customFormat="1" ht="15">
      <c r="A20" s="11" t="s">
        <v>91</v>
      </c>
      <c r="B20" s="12">
        <f>ROUND(1/RAW!B57*5.23,0)</f>
        <v>51</v>
      </c>
      <c r="C20" s="12">
        <f>ROUND(1/RAW!C57*5.23,0)</f>
        <v>73</v>
      </c>
      <c r="D20" s="12">
        <f>ROUND(1/RAW!D57*5.23,0)</f>
        <v>74</v>
      </c>
      <c r="E20" s="12">
        <f>ROUND(1/RAW!E57*5.23,0)</f>
        <v>84</v>
      </c>
      <c r="F20" s="12">
        <f>ROUND(1/RAW!G57*5.23,0)</f>
        <v>100</v>
      </c>
      <c r="H20" s="27"/>
    </row>
    <row r="21" spans="1:6" s="13" customFormat="1" ht="18.75">
      <c r="A21" s="13" t="s">
        <v>92</v>
      </c>
      <c r="B21" s="14">
        <f>ROUND(AVERAGE(B22:B25),0)</f>
        <v>79</v>
      </c>
      <c r="C21" s="14">
        <f>ROUND(AVERAGE(C22:C25),0)</f>
        <v>90</v>
      </c>
      <c r="D21" s="14">
        <f>ROUND(AVERAGE(D22:D25),0)</f>
        <v>92</v>
      </c>
      <c r="E21" s="14">
        <f>ROUND(AVERAGE(E22:E25),0)</f>
        <v>95</v>
      </c>
      <c r="F21" s="14">
        <f>ROUND(AVERAGE(F22:F25),0)</f>
        <v>100</v>
      </c>
    </row>
    <row r="22" spans="1:6" s="15" customFormat="1" ht="15">
      <c r="A22" s="15" t="s">
        <v>93</v>
      </c>
      <c r="B22" s="16">
        <f>ROUND(1/RAW!B58*0.52662037037037,0)</f>
        <v>87</v>
      </c>
      <c r="C22" s="16">
        <f>ROUND(1/RAW!C58*0.52662037037037,0)</f>
        <v>98</v>
      </c>
      <c r="D22" s="16">
        <f>ROUND(1/RAW!D58*0.52662037037037,0)</f>
        <v>101</v>
      </c>
      <c r="E22" s="16">
        <f>ROUND(1/RAW!E58*0.52662037037037,0)</f>
        <v>97</v>
      </c>
      <c r="F22" s="16">
        <f>ROUND(1/RAW!G58*0.52662037037037,0)</f>
        <v>100</v>
      </c>
    </row>
    <row r="23" spans="1:6" s="15" customFormat="1" ht="15">
      <c r="A23" s="15" t="s">
        <v>94</v>
      </c>
      <c r="B23" s="16">
        <f>ROUND(1/RAW!B59*0.877314814814815,0)</f>
        <v>88</v>
      </c>
      <c r="C23" s="16">
        <f>ROUND(1/RAW!C59*0.877314814814815,0)</f>
        <v>95</v>
      </c>
      <c r="D23" s="16">
        <f>ROUND(1/RAW!D59*0.877314814814815,0)</f>
        <v>96</v>
      </c>
      <c r="E23" s="16">
        <f>ROUND(1/RAW!E59*0.877314814814815,0)</f>
        <v>97</v>
      </c>
      <c r="F23" s="16">
        <f>ROUND(1/RAW!G59*0.877314814814815,0)</f>
        <v>100</v>
      </c>
    </row>
    <row r="24" spans="1:6" s="15" customFormat="1" ht="15">
      <c r="A24" s="15" t="s">
        <v>95</v>
      </c>
      <c r="B24" s="16">
        <f>ROUND(1/RAW!B60*0.642361111111111,0)</f>
        <v>92</v>
      </c>
      <c r="C24" s="16">
        <f>ROUND(1/RAW!C60*0.642361111111111,0)</f>
        <v>97</v>
      </c>
      <c r="D24" s="16">
        <f>ROUND(1/RAW!D60*0.642361111111111,0)</f>
        <v>99</v>
      </c>
      <c r="E24" s="16">
        <f>ROUND(1/RAW!E60*0.642361111111111,0)</f>
        <v>98</v>
      </c>
      <c r="F24" s="16">
        <f>ROUND(1/RAW!G60*0.642361111111111,0)</f>
        <v>100</v>
      </c>
    </row>
    <row r="25" spans="1:6" s="15" customFormat="1" ht="15">
      <c r="A25" s="15" t="s">
        <v>96</v>
      </c>
      <c r="B25" s="16">
        <f>ROUND(1/RAW!B61*0.363425925925926,0)</f>
        <v>49</v>
      </c>
      <c r="C25" s="16">
        <f>ROUND(1/RAW!C61*0.363425925925926,0)</f>
        <v>71</v>
      </c>
      <c r="D25" s="16">
        <f>ROUND(1/RAW!D61*0.363425925925926,0)</f>
        <v>73</v>
      </c>
      <c r="E25" s="16">
        <f>ROUND(1/RAW!E61*0.363425925925926,0)</f>
        <v>86</v>
      </c>
      <c r="F25" s="16">
        <f>ROUND(1/RAW!G61*0.363425925925926,0)</f>
        <v>100</v>
      </c>
    </row>
    <row r="26" spans="1:6" s="9" customFormat="1" ht="18.75">
      <c r="A26" s="9" t="s">
        <v>97</v>
      </c>
      <c r="B26" s="10">
        <f>ROUND(AVERAGE(B27:B29),0)</f>
        <v>60</v>
      </c>
      <c r="C26" s="10">
        <f>ROUND(AVERAGE(C27:C29),0)</f>
        <v>73</v>
      </c>
      <c r="D26" s="10">
        <f>ROUND(AVERAGE(D27:D29),0)</f>
        <v>76</v>
      </c>
      <c r="E26" s="10">
        <f>ROUND(AVERAGE(E27:E29),0)</f>
        <v>81</v>
      </c>
      <c r="F26" s="10">
        <f>ROUND(AVERAGE(F27:F29),0)</f>
        <v>100</v>
      </c>
    </row>
    <row r="27" spans="1:6" s="11" customFormat="1" ht="15">
      <c r="A27" s="11" t="s">
        <v>98</v>
      </c>
      <c r="B27" s="12">
        <f>ROUND(1/RAW!B9*0.141203703703704,0)</f>
        <v>28</v>
      </c>
      <c r="C27" s="12">
        <f>ROUND(1/RAW!C9*0.141203703703704,0)</f>
        <v>52</v>
      </c>
      <c r="D27" s="12">
        <f>ROUND(1/RAW!D9*0.141203703703704,0)</f>
        <v>55</v>
      </c>
      <c r="E27" s="12">
        <f>ROUND(1/RAW!E9*0.141203703703704,0)</f>
        <v>74</v>
      </c>
      <c r="F27" s="12">
        <f>ROUND(1/RAW!G9*0.141203703703704,0)</f>
        <v>100</v>
      </c>
    </row>
    <row r="28" spans="1:6" s="11" customFormat="1" ht="15">
      <c r="A28" s="11" t="s">
        <v>99</v>
      </c>
      <c r="B28" s="12">
        <f>ROUND(1/RAW!B10*0.145833333333333,0)</f>
        <v>64</v>
      </c>
      <c r="C28" s="12">
        <f>ROUND(1/RAW!C10*0.145833333333333,0)</f>
        <v>79</v>
      </c>
      <c r="D28" s="12">
        <f>ROUND(1/RAW!D10*0.145833333333333,0)</f>
        <v>83</v>
      </c>
      <c r="E28" s="12">
        <f>ROUND(1/RAW!E10*0.145833333333333,0)</f>
        <v>83</v>
      </c>
      <c r="F28" s="12">
        <f>ROUND(1/RAW!G10*0.145833333333333,0)</f>
        <v>100</v>
      </c>
    </row>
    <row r="29" spans="1:6" s="11" customFormat="1" ht="15">
      <c r="A29" s="11" t="s">
        <v>100</v>
      </c>
      <c r="B29" s="12">
        <f>ROUND(1/RAW!B11*0.0694444444444444,0)</f>
        <v>88</v>
      </c>
      <c r="C29" s="12">
        <f>ROUND(1/RAW!C11*0.0694444444444444,0)</f>
        <v>88</v>
      </c>
      <c r="D29" s="12">
        <f>ROUND(1/RAW!D11*0.0694444444444444,0)</f>
        <v>90</v>
      </c>
      <c r="E29" s="12">
        <f>ROUND(1/RAW!E11*0.0694444444444444,0)</f>
        <v>86</v>
      </c>
      <c r="F29" s="12">
        <f>ROUND(1/RAW!G11*0.0694444444444444,0)</f>
        <v>100</v>
      </c>
    </row>
    <row r="30" spans="1:6" s="13" customFormat="1" ht="18.75">
      <c r="A30" s="13" t="s">
        <v>101</v>
      </c>
      <c r="B30" s="14">
        <f>ROUND(1/RAW!B39*0.452546296296296,0)</f>
        <v>32</v>
      </c>
      <c r="C30" s="14">
        <f>ROUND(1/RAW!C39*0.452546296296296,0)</f>
        <v>51</v>
      </c>
      <c r="D30" s="14">
        <f>ROUND(1/RAW!D39*0.452546296296296,0)</f>
        <v>57</v>
      </c>
      <c r="E30" s="14">
        <f>ROUND(1/RAW!E39*0.452546296296296,0)</f>
        <v>68</v>
      </c>
      <c r="F30" s="14">
        <f>ROUND(1/RAW!G39*0.452546296296296,0)</f>
        <v>100</v>
      </c>
    </row>
    <row r="31" spans="1:6" s="9" customFormat="1" ht="18.75">
      <c r="A31" s="9" t="s">
        <v>102</v>
      </c>
      <c r="B31" s="10">
        <f>ROUND(RAW!B53*1.09229929000546,0)</f>
        <v>28</v>
      </c>
      <c r="C31" s="10">
        <f>ROUND(RAW!C53*1.09229929000546,0)</f>
        <v>52</v>
      </c>
      <c r="D31" s="10">
        <f>ROUND(RAW!D53*1.09229929000546,0)</f>
        <v>55</v>
      </c>
      <c r="E31" s="10">
        <f>ROUND(RAW!E53*1.09229929000546,0)</f>
        <v>74</v>
      </c>
      <c r="F31" s="10">
        <f>ROUND(RAW!G53*1.09229929000546,0)</f>
        <v>100</v>
      </c>
    </row>
    <row r="32" spans="1:6" s="19" customFormat="1" ht="18.75">
      <c r="A32" s="19" t="s">
        <v>103</v>
      </c>
      <c r="B32" s="20">
        <f>ROUND(AVERAGE(B33:B35),0)</f>
        <v>91</v>
      </c>
      <c r="C32" s="20">
        <f>ROUND(AVERAGE(C33:C35),0)</f>
        <v>91</v>
      </c>
      <c r="D32" s="20">
        <f>ROUND(AVERAGE(D33:D35),0)</f>
        <v>93</v>
      </c>
      <c r="E32" s="20">
        <f>ROUND(AVERAGE(E33:E35),0)</f>
        <v>96</v>
      </c>
      <c r="F32" s="20">
        <f>ROUND(AVERAGE(F33:F35),0)</f>
        <v>100</v>
      </c>
    </row>
    <row r="33" spans="1:6" s="15" customFormat="1" ht="15">
      <c r="A33" s="15" t="s">
        <v>104</v>
      </c>
      <c r="B33" s="16">
        <f>ROUND(GEOMEAN(RAW!B18:B22)*0.00573949360479986,0)</f>
        <v>72</v>
      </c>
      <c r="C33" s="16">
        <f>ROUND(GEOMEAN(RAW!C18:C22)*0.00573949360479986,0)</f>
        <v>87</v>
      </c>
      <c r="D33" s="16">
        <f>ROUND(GEOMEAN(RAW!D18:D22)*0.00573949360479986,0)</f>
        <v>90</v>
      </c>
      <c r="E33" s="16">
        <f>ROUND(GEOMEAN(RAW!E18:E22)*0.00573949360479986,0)</f>
        <v>94</v>
      </c>
      <c r="F33" s="16">
        <f>ROUND(GEOMEAN(RAW!G18:G22)*0.00573949360479986,0)</f>
        <v>100</v>
      </c>
    </row>
    <row r="34" spans="1:6" s="15" customFormat="1" ht="15">
      <c r="A34" s="15" t="s">
        <v>105</v>
      </c>
      <c r="B34" s="16">
        <f>ROUND(GEOMEAN(RAW!B23:B27)*0.0922520435351158,0)</f>
        <v>94</v>
      </c>
      <c r="C34" s="16">
        <f>ROUND(GEOMEAN(RAW!C23:C27)*0.0922520435351158,0)</f>
        <v>92</v>
      </c>
      <c r="D34" s="16">
        <f>ROUND(GEOMEAN(RAW!D23:D27)*0.0922520435351158,0)</f>
        <v>93</v>
      </c>
      <c r="E34" s="16">
        <f>ROUND(GEOMEAN(RAW!E23:E27)*0.0922520435351158,0)</f>
        <v>97</v>
      </c>
      <c r="F34" s="16">
        <f>ROUND(GEOMEAN(RAW!G23:G27)*0.0922520435351158,0)</f>
        <v>100</v>
      </c>
    </row>
    <row r="35" spans="1:6" s="17" customFormat="1" ht="15">
      <c r="A35" s="17" t="s">
        <v>106</v>
      </c>
      <c r="B35" s="18">
        <f>ROUND(1/GEOMEAN(RAW!B28:B32)*117981.709399528,0)</f>
        <v>106</v>
      </c>
      <c r="C35" s="18">
        <f>ROUND(1/GEOMEAN(RAW!C28:C32)*117981.709399528,0)</f>
        <v>95</v>
      </c>
      <c r="D35" s="18">
        <f>ROUND(1/GEOMEAN(RAW!D28:D32)*117981.709399528,0)</f>
        <v>97</v>
      </c>
      <c r="E35" s="18">
        <f>ROUND(1/GEOMEAN(RAW!E28:E32)*117981.709399528,0)</f>
        <v>97</v>
      </c>
      <c r="F35" s="18">
        <f>ROUND(1/GEOMEAN(RAW!G28:G32)*117981.709399528,0)</f>
        <v>100</v>
      </c>
    </row>
    <row r="36" spans="1:6" s="9" customFormat="1" ht="18.75">
      <c r="A36" s="9" t="s">
        <v>107</v>
      </c>
      <c r="B36" s="10">
        <f>ROUND(AVERAGE(B37:B42),0)</f>
        <v>25</v>
      </c>
      <c r="C36" s="10">
        <f>ROUND(AVERAGE(C37:C42),0)</f>
        <v>50</v>
      </c>
      <c r="D36" s="10">
        <f>ROUND(AVERAGE(D37:D42),0)</f>
        <v>50</v>
      </c>
      <c r="E36" s="10">
        <f>ROUND(AVERAGE(E37:E42),0)</f>
        <v>67</v>
      </c>
      <c r="F36" s="10">
        <f>ROUND(AVERAGE(F37:F42),0)</f>
        <v>100</v>
      </c>
    </row>
    <row r="37" spans="1:6" s="11" customFormat="1" ht="15">
      <c r="A37" s="11" t="s">
        <v>108</v>
      </c>
      <c r="B37" s="12">
        <f>ROUND(RAW!B12*0.602409638554217,0)</f>
        <v>25</v>
      </c>
      <c r="C37" s="12">
        <f>ROUND(RAW!C12*0.602409638554217,0)</f>
        <v>49</v>
      </c>
      <c r="D37" s="12">
        <f>ROUND(RAW!D12*0.602409638554217,0)</f>
        <v>50</v>
      </c>
      <c r="E37" s="12">
        <f>ROUND(RAW!E12*0.602409638554217,0)</f>
        <v>67</v>
      </c>
      <c r="F37" s="12">
        <f>ROUND(RAW!G12*0.602409638554217,0)</f>
        <v>100</v>
      </c>
    </row>
    <row r="38" spans="1:6" s="11" customFormat="1" ht="15">
      <c r="A38" s="11" t="s">
        <v>109</v>
      </c>
      <c r="B38" s="12">
        <f>ROUND(RAW!B13*0.495049504950495,0)</f>
        <v>25</v>
      </c>
      <c r="C38" s="12">
        <f>ROUND(RAW!C13*0.495049504950495,0)</f>
        <v>50</v>
      </c>
      <c r="D38" s="12">
        <f>ROUND(RAW!D13*0.495049504950495,0)</f>
        <v>50</v>
      </c>
      <c r="E38" s="12">
        <f>ROUND(RAW!E13*0.495049504950495,0)</f>
        <v>66</v>
      </c>
      <c r="F38" s="12">
        <f>ROUND(RAW!G13*0.495049504950495,0)</f>
        <v>100</v>
      </c>
    </row>
    <row r="39" spans="1:6" s="11" customFormat="1" ht="15">
      <c r="A39" s="11" t="s">
        <v>110</v>
      </c>
      <c r="B39" s="12">
        <f>ROUND(RAW!B14*0.675675675675676,0)</f>
        <v>25</v>
      </c>
      <c r="C39" s="12">
        <f>ROUND(RAW!C14*0.675675675675676,0)</f>
        <v>49</v>
      </c>
      <c r="D39" s="12">
        <f>ROUND(RAW!D14*0.675675675675676,0)</f>
        <v>50</v>
      </c>
      <c r="E39" s="12">
        <f>ROUND(RAW!E14*0.675675675675676,0)</f>
        <v>67</v>
      </c>
      <c r="F39" s="12">
        <f>ROUND(RAW!G14*0.675675675675676,0)</f>
        <v>100</v>
      </c>
    </row>
    <row r="40" spans="1:6" s="11" customFormat="1" ht="15">
      <c r="A40" s="11" t="s">
        <v>111</v>
      </c>
      <c r="B40" s="12">
        <f>ROUND(RAW!B15*1.16279069767442,0)</f>
        <v>26</v>
      </c>
      <c r="C40" s="12">
        <f>ROUND(RAW!C15*1.16279069767442,0)</f>
        <v>50</v>
      </c>
      <c r="D40" s="12">
        <f>ROUND(RAW!D15*1.16279069767442,0)</f>
        <v>50</v>
      </c>
      <c r="E40" s="12">
        <f>ROUND(RAW!E15*1.16279069767442,0)</f>
        <v>67</v>
      </c>
      <c r="F40" s="12">
        <f>ROUND(RAW!G15*1.16279069767442,0)</f>
        <v>100</v>
      </c>
    </row>
    <row r="41" spans="1:6" s="11" customFormat="1" ht="15">
      <c r="A41" s="11" t="s">
        <v>112</v>
      </c>
      <c r="B41" s="12">
        <f>ROUND(RAW!B16*1.20481927710843,0)</f>
        <v>25</v>
      </c>
      <c r="C41" s="12">
        <f>ROUND(RAW!C16*1.20481927710843,0)</f>
        <v>49</v>
      </c>
      <c r="D41" s="12">
        <f>ROUND(RAW!D16*1.20481927710843,0)</f>
        <v>51</v>
      </c>
      <c r="E41" s="12">
        <f>ROUND(RAW!E16*1.20481927710843,0)</f>
        <v>67</v>
      </c>
      <c r="F41" s="12">
        <f>ROUND(RAW!G16*1.20481927710843,0)</f>
        <v>100</v>
      </c>
    </row>
    <row r="42" spans="1:6" s="11" customFormat="1" ht="15">
      <c r="A42" s="11" t="s">
        <v>113</v>
      </c>
      <c r="B42" s="12">
        <f>ROUND(RAW!B17*1.72413793103448,0)</f>
        <v>26</v>
      </c>
      <c r="C42" s="12">
        <f>ROUND(RAW!C17*1.72413793103448,0)</f>
        <v>50</v>
      </c>
      <c r="D42" s="12">
        <f>ROUND(RAW!D17*1.72413793103448,0)</f>
        <v>50</v>
      </c>
      <c r="E42" s="12">
        <f>ROUND(RAW!E17*1.72413793103448,0)</f>
        <v>67</v>
      </c>
      <c r="F42" s="12">
        <f>ROUND(RAW!G17*1.72413793103448,0)</f>
        <v>100</v>
      </c>
    </row>
    <row r="43" spans="1:6" s="13" customFormat="1" ht="18.75">
      <c r="A43" s="13" t="s">
        <v>114</v>
      </c>
      <c r="B43" s="14">
        <f>ROUND(AVERAGE(B44:B49),0)</f>
        <v>36</v>
      </c>
      <c r="C43" s="14">
        <f>ROUND(AVERAGE(C44:C49),0)</f>
        <v>60</v>
      </c>
      <c r="D43" s="14">
        <f>ROUND(AVERAGE(D44:D49),0)</f>
        <v>61</v>
      </c>
      <c r="E43" s="14">
        <f>ROUND(AVERAGE(E44:E49),0)</f>
        <v>79</v>
      </c>
      <c r="F43" s="14">
        <f>ROUND(AVERAGE(F44:F49),0)</f>
        <v>100</v>
      </c>
    </row>
    <row r="44" spans="1:6" s="15" customFormat="1" ht="15">
      <c r="A44" s="15" t="s">
        <v>115</v>
      </c>
      <c r="B44" s="16">
        <f>ROUND(1/RAW!B62*0.305555555555556,0)</f>
        <v>56</v>
      </c>
      <c r="C44" s="16">
        <f>ROUND(1/RAW!C62*0.305555555555556,0)</f>
        <v>75</v>
      </c>
      <c r="D44" s="16">
        <f>ROUND(1/RAW!D62*0.305555555555556,0)</f>
        <v>77</v>
      </c>
      <c r="E44" s="16">
        <f>ROUND(1/RAW!E62*0.305555555555556,0)</f>
        <v>93</v>
      </c>
      <c r="F44" s="16">
        <f>ROUND(1/RAW!G62*0.305555555555556,0)</f>
        <v>100</v>
      </c>
    </row>
    <row r="45" spans="1:6" s="15" customFormat="1" ht="15">
      <c r="A45" s="15" t="s">
        <v>116</v>
      </c>
      <c r="B45" s="16">
        <f>ROUND(1/RAW!B67*0.59375,0)</f>
        <v>38</v>
      </c>
      <c r="C45" s="16">
        <f>ROUND(1/RAW!C67*0.59375,0)</f>
        <v>63</v>
      </c>
      <c r="D45" s="16">
        <f>ROUND(1/RAW!D67*0.59375,0)</f>
        <v>64</v>
      </c>
      <c r="E45" s="16">
        <f>ROUND(1/RAW!E67*0.59375,0)</f>
        <v>81</v>
      </c>
      <c r="F45" s="16">
        <f>ROUND(1/RAW!G67*0.59375,0)</f>
        <v>100</v>
      </c>
    </row>
    <row r="46" spans="1:6" s="17" customFormat="1" ht="15">
      <c r="A46" s="17" t="s">
        <v>117</v>
      </c>
      <c r="B46" s="18">
        <f>ROUND(1/RAW!B68*0.34837962962963,0)</f>
        <v>24</v>
      </c>
      <c r="C46" s="18">
        <f>ROUND(1/RAW!C68*0.34837962962963,0)</f>
        <v>48</v>
      </c>
      <c r="D46" s="18">
        <f>ROUND(1/RAW!D68*0.34837962962963,0)</f>
        <v>49</v>
      </c>
      <c r="E46" s="18">
        <f>ROUND(1/RAW!E68*0.34837962962963,0)</f>
        <v>72</v>
      </c>
      <c r="F46" s="18">
        <f>ROUND(1/RAW!G68*0.34837962962963,0)</f>
        <v>100</v>
      </c>
    </row>
    <row r="47" spans="1:6" s="15" customFormat="1" ht="15">
      <c r="A47" s="15" t="s">
        <v>118</v>
      </c>
      <c r="B47" s="16">
        <f>ROUND(1/RAW!B69*0.53125,0)</f>
        <v>29</v>
      </c>
      <c r="C47" s="16">
        <f>ROUND(1/RAW!C69*0.53125,0)</f>
        <v>53</v>
      </c>
      <c r="D47" s="16">
        <f>ROUND(1/RAW!D69*0.53125,0)</f>
        <v>55</v>
      </c>
      <c r="E47" s="16">
        <f>ROUND(1/RAW!E69*0.53125,0)</f>
        <v>76</v>
      </c>
      <c r="F47" s="16">
        <f>ROUND(1/RAW!G69*0.53125,0)</f>
        <v>100</v>
      </c>
    </row>
    <row r="48" spans="1:6" s="15" customFormat="1" ht="15">
      <c r="A48" s="15" t="s">
        <v>119</v>
      </c>
      <c r="B48" s="16">
        <f>ROUND(1/RAW!B70*0.709490740740741,0)</f>
        <v>27</v>
      </c>
      <c r="C48" s="16">
        <f>ROUND(1/RAW!C70*0.709490740740741,0)</f>
        <v>50</v>
      </c>
      <c r="D48" s="16">
        <f>ROUND(1/RAW!D70*0.709490740740741,0)</f>
        <v>50</v>
      </c>
      <c r="E48" s="16">
        <f>ROUND(1/RAW!E70*0.709490740740741,0)</f>
        <v>65</v>
      </c>
      <c r="F48" s="16">
        <f>ROUND(1/RAW!G70*0.709490740740741,0)</f>
        <v>100</v>
      </c>
    </row>
    <row r="49" spans="1:6" s="15" customFormat="1" ht="15">
      <c r="A49" s="15" t="s">
        <v>120</v>
      </c>
      <c r="B49" s="16">
        <f>ROUND(1/RAW!B71*0.210648148148148,0)</f>
        <v>43</v>
      </c>
      <c r="C49" s="16">
        <f>ROUND(1/RAW!C71*0.210648148148148,0)</f>
        <v>72</v>
      </c>
      <c r="D49" s="16">
        <f>ROUND(1/RAW!D71*0.210648148148148,0)</f>
        <v>72</v>
      </c>
      <c r="E49" s="16">
        <f>ROUND(1/RAW!E71*0.210648148148148,0)</f>
        <v>85</v>
      </c>
      <c r="F49" s="16">
        <f>ROUND(1/RAW!G71*0.210648148148148,0)</f>
        <v>100</v>
      </c>
    </row>
    <row r="50" spans="1:6" s="21" customFormat="1" ht="18.75">
      <c r="A50" s="21" t="s">
        <v>121</v>
      </c>
      <c r="B50" s="22">
        <f>ROUND(AVERAGE(B51:B54),0)</f>
        <v>32</v>
      </c>
      <c r="C50" s="22">
        <f>ROUND(AVERAGE(C51:C54),0)</f>
        <v>60</v>
      </c>
      <c r="D50" s="22">
        <f>ROUND(AVERAGE(D51:D54),0)</f>
        <v>64</v>
      </c>
      <c r="E50" s="22">
        <f>ROUND(AVERAGE(E51:E54),0)</f>
        <v>67</v>
      </c>
      <c r="F50" s="22">
        <f>ROUND(AVERAGE(F51:F54),0)</f>
        <v>100</v>
      </c>
    </row>
    <row r="51" spans="1:6" s="23" customFormat="1" ht="15">
      <c r="A51" s="23" t="s">
        <v>122</v>
      </c>
      <c r="B51" s="24">
        <f>ROUND(1/RAW!B63*1470,0)</f>
        <v>38</v>
      </c>
      <c r="C51" s="24">
        <f>ROUND(1/RAW!C63*1470,0)</f>
        <v>47</v>
      </c>
      <c r="D51" s="24">
        <f>ROUND(1/RAW!D63*1470,0)</f>
        <v>50</v>
      </c>
      <c r="E51" s="24">
        <f>ROUND(1/RAW!E63*1470,0)</f>
        <v>70</v>
      </c>
      <c r="F51" s="24">
        <f>ROUND(1/RAW!G63*1470,0)</f>
        <v>100</v>
      </c>
    </row>
    <row r="52" spans="1:6" s="23" customFormat="1" ht="15">
      <c r="A52" s="23" t="s">
        <v>123</v>
      </c>
      <c r="B52" s="24">
        <f>ROUND(1/RAW!B64*270,0)</f>
        <v>33</v>
      </c>
      <c r="C52" s="24">
        <f>ROUND(1/RAW!C64*270,0)</f>
        <v>96</v>
      </c>
      <c r="D52" s="24">
        <f>ROUND(1/RAW!D64*270,0)</f>
        <v>104</v>
      </c>
      <c r="E52" s="24">
        <f>ROUND(1/RAW!E64*270,0)</f>
        <v>49</v>
      </c>
      <c r="F52" s="24">
        <f>ROUND(1/RAW!G64*270,0)</f>
        <v>100</v>
      </c>
    </row>
    <row r="53" spans="1:6" s="23" customFormat="1" ht="15">
      <c r="A53" s="23" t="s">
        <v>124</v>
      </c>
      <c r="B53" s="24">
        <f>ROUND(1/RAW!B65*3360,0)</f>
        <v>34</v>
      </c>
      <c r="C53" s="24">
        <f>ROUND(1/RAW!C65*3360,0)</f>
        <v>52</v>
      </c>
      <c r="D53" s="24">
        <f>ROUND(1/RAW!D65*3360,0)</f>
        <v>53</v>
      </c>
      <c r="E53" s="24">
        <f>ROUND(1/RAW!E65*3360,0)</f>
        <v>75</v>
      </c>
      <c r="F53" s="24">
        <f>ROUND(1/RAW!G65*3360,0)</f>
        <v>100</v>
      </c>
    </row>
    <row r="54" spans="1:6" s="23" customFormat="1" ht="15">
      <c r="A54" s="23" t="s">
        <v>125</v>
      </c>
      <c r="B54" s="24">
        <f>ROUND(1/RAW!B66*2150,0)</f>
        <v>24</v>
      </c>
      <c r="C54" s="24">
        <f>ROUND(1/RAW!C66*2150,0)</f>
        <v>45</v>
      </c>
      <c r="D54" s="24">
        <f>ROUND(1/RAW!D66*2150,0)</f>
        <v>48</v>
      </c>
      <c r="E54" s="24">
        <f>ROUND(1/RAW!E66*2150,0)</f>
        <v>72</v>
      </c>
      <c r="F54" s="24">
        <f>ROUND(1/RAW!G66*2150,0)</f>
        <v>100</v>
      </c>
    </row>
    <row r="55" spans="1:6" s="13" customFormat="1" ht="18.75">
      <c r="A55" s="13" t="s">
        <v>126</v>
      </c>
      <c r="B55" s="14">
        <f>ROUND(AVERAGE(B56:B57),0)</f>
        <v>50</v>
      </c>
      <c r="C55" s="14">
        <f>ROUND(AVERAGE(C56:C57),0)</f>
        <v>70</v>
      </c>
      <c r="D55" s="14">
        <f>ROUND(AVERAGE(D56:D57),0)</f>
        <v>73</v>
      </c>
      <c r="E55" s="14">
        <f>ROUND(AVERAGE(E56:E57),0)</f>
        <v>72</v>
      </c>
      <c r="F55" s="14">
        <f>ROUND(AVERAGE(F56:F57),0)</f>
        <v>100</v>
      </c>
    </row>
    <row r="56" spans="1:6" s="15" customFormat="1" ht="15">
      <c r="A56" s="15" t="s">
        <v>127</v>
      </c>
      <c r="B56" s="16">
        <f>ROUND(RAW!B72*0.0280112044817927,0)</f>
        <v>49</v>
      </c>
      <c r="C56" s="16">
        <f>ROUND(RAW!C72*0.0280112044817927,0)</f>
        <v>68</v>
      </c>
      <c r="D56" s="16">
        <f>ROUND(RAW!D72*0.0280112044817927,0)</f>
        <v>71</v>
      </c>
      <c r="E56" s="16">
        <f>ROUND(RAW!E72*0.0280112044817927,0)</f>
        <v>69</v>
      </c>
      <c r="F56" s="16">
        <f>ROUND(RAW!G72*0.0280112044817927,0)</f>
        <v>100</v>
      </c>
    </row>
    <row r="57" spans="1:6" s="15" customFormat="1" ht="15">
      <c r="A57" s="15" t="s">
        <v>128</v>
      </c>
      <c r="B57" s="16">
        <f>ROUND(RAW!B74*0.0239348970799426,0)</f>
        <v>51</v>
      </c>
      <c r="C57" s="16">
        <f>ROUND(RAW!C74*0.0239348970799426,0)</f>
        <v>72</v>
      </c>
      <c r="D57" s="16">
        <f>ROUND(RAW!D74*0.0239348970799426,0)</f>
        <v>75</v>
      </c>
      <c r="E57" s="16">
        <f>ROUND(RAW!E74*0.0239348970799426,0)</f>
        <v>75</v>
      </c>
      <c r="F57" s="16">
        <f>ROUND(RAW!G74*0.0239348970799426,0)</f>
        <v>100</v>
      </c>
    </row>
    <row r="58" spans="1:6" s="9" customFormat="1" ht="18.75">
      <c r="A58" s="9" t="s">
        <v>129</v>
      </c>
      <c r="B58" s="10">
        <f>ROUND(AVERAGE(B59:B69),0)</f>
        <v>41</v>
      </c>
      <c r="C58" s="10">
        <f>ROUND(AVERAGE(C59:C69),0)</f>
        <v>64</v>
      </c>
      <c r="D58" s="10">
        <f>ROUND(AVERAGE(D59:D69),0)</f>
        <v>69</v>
      </c>
      <c r="E58" s="10">
        <f>ROUND(AVERAGE(E59:E69),0)</f>
        <v>84</v>
      </c>
      <c r="F58" s="10">
        <f>ROUND(AVERAGE(F59:F69),0)</f>
        <v>100</v>
      </c>
    </row>
    <row r="59" spans="1:6" s="11" customFormat="1" ht="15">
      <c r="A59" s="11" t="s">
        <v>130</v>
      </c>
      <c r="B59" s="12">
        <f>ROUND(RAW!B40*0.564971751412429,0)</f>
        <v>41</v>
      </c>
      <c r="C59" s="12">
        <f>ROUND(RAW!C40*0.564971751412429,0)</f>
        <v>73</v>
      </c>
      <c r="D59" s="12">
        <f>ROUND(RAW!D40*0.564971751412429,0)</f>
        <v>77</v>
      </c>
      <c r="E59" s="12">
        <f>ROUND(RAW!E40*0.564971751412429,0)</f>
        <v>86</v>
      </c>
      <c r="F59" s="12">
        <f>ROUND(RAW!G40*0.564971751412429,0)</f>
        <v>100</v>
      </c>
    </row>
    <row r="60" spans="1:6" s="11" customFormat="1" ht="15">
      <c r="A60" s="11" t="s">
        <v>131</v>
      </c>
      <c r="B60" s="12">
        <f>ROUND(RAW!B42*1.69491525423729,0)</f>
        <v>54</v>
      </c>
      <c r="C60" s="12">
        <f>ROUND(RAW!C42*1.69491525423729,0)</f>
        <v>81</v>
      </c>
      <c r="D60" s="12">
        <f>ROUND(RAW!D42*1.69491525423729,0)</f>
        <v>85</v>
      </c>
      <c r="E60" s="12">
        <f>ROUND(RAW!E42*1.69491525423729,0)</f>
        <v>90</v>
      </c>
      <c r="F60" s="12">
        <f>ROUND(RAW!G42*1.69491525423729,0)</f>
        <v>100</v>
      </c>
    </row>
    <row r="61" spans="1:6" s="23" customFormat="1" ht="15">
      <c r="A61" s="23" t="s">
        <v>132</v>
      </c>
      <c r="B61" s="24">
        <f>ROUND(RAW!B43*1.36986301369863,0)</f>
        <v>32</v>
      </c>
      <c r="C61" s="24">
        <f>ROUND(RAW!C43*1.36986301369863,0)</f>
        <v>53</v>
      </c>
      <c r="D61" s="24">
        <f>ROUND(RAW!D43*1.36986301369863,0)</f>
        <v>62</v>
      </c>
      <c r="E61" s="24">
        <f>ROUND(RAW!E43*1.36986301369863,0)</f>
        <v>85</v>
      </c>
      <c r="F61" s="24">
        <f>ROUND(RAW!G43*1.36986301369863,0)</f>
        <v>100</v>
      </c>
    </row>
    <row r="62" spans="1:6" s="11" customFormat="1" ht="15">
      <c r="A62" s="11" t="s">
        <v>133</v>
      </c>
      <c r="B62" s="12">
        <f>ROUND(RAW!B44*2.38095238095238,0)</f>
        <v>36</v>
      </c>
      <c r="C62" s="12">
        <f>ROUND(RAW!C44*2.38095238095238,0)</f>
        <v>64</v>
      </c>
      <c r="D62" s="12">
        <f>ROUND(RAW!D44*2.38095238095238,0)</f>
        <v>69</v>
      </c>
      <c r="E62" s="12">
        <f>ROUND(RAW!E44*2.38095238095238,0)</f>
        <v>88</v>
      </c>
      <c r="F62" s="12">
        <f>ROUND(RAW!G44*2.38095238095238,0)</f>
        <v>100</v>
      </c>
    </row>
    <row r="63" spans="1:6" s="11" customFormat="1" ht="15">
      <c r="A63" s="11" t="s">
        <v>134</v>
      </c>
      <c r="B63" s="12">
        <f>ROUND(RAW!B45*0.0159489633173844,0)</f>
        <v>25</v>
      </c>
      <c r="C63" s="12">
        <f>ROUND(RAW!C45*0.0159489633173844,0)</f>
        <v>47</v>
      </c>
      <c r="D63" s="12">
        <f>ROUND(RAW!D45*0.0159489633173844,0)</f>
        <v>48</v>
      </c>
      <c r="E63" s="12">
        <f>ROUND(RAW!E45*0.0159489633173844,0)</f>
        <v>72</v>
      </c>
      <c r="F63" s="12">
        <f>ROUND(RAW!G45*0.0159489633173844,0)</f>
        <v>100</v>
      </c>
    </row>
    <row r="64" spans="1:6" s="23" customFormat="1" ht="15">
      <c r="A64" s="23" t="s">
        <v>135</v>
      </c>
      <c r="B64" s="24">
        <f>ROUND(RAW!B46*2.12765957446809,0)</f>
        <v>13</v>
      </c>
      <c r="C64" s="24">
        <f>ROUND(RAW!C46*2.12765957446809,0)</f>
        <v>45</v>
      </c>
      <c r="D64" s="24">
        <f>ROUND(RAW!D46*2.12765957446809,0)</f>
        <v>51</v>
      </c>
      <c r="E64" s="24">
        <f>ROUND(RAW!E46*2.12765957446809,0)</f>
        <v>72</v>
      </c>
      <c r="F64" s="24">
        <f>ROUND(RAW!G46*2.12765957446809,0)</f>
        <v>100</v>
      </c>
    </row>
    <row r="65" spans="1:6" s="11" customFormat="1" ht="15">
      <c r="A65" s="11" t="s">
        <v>136</v>
      </c>
      <c r="B65" s="12">
        <f>ROUND(RAW!B47*0.900900900900901,0)</f>
        <v>46</v>
      </c>
      <c r="C65" s="12">
        <f>ROUND(RAW!C47*0.900900900900901,0)</f>
        <v>62</v>
      </c>
      <c r="D65" s="12">
        <f>ROUND(RAW!D47*0.900900900900901,0)</f>
        <v>65</v>
      </c>
      <c r="E65" s="12">
        <f>ROUND(RAW!E47*0.900900900900901,0)</f>
        <v>86</v>
      </c>
      <c r="F65" s="12">
        <f>ROUND(RAW!G47*0.900900900900901,0)</f>
        <v>100</v>
      </c>
    </row>
    <row r="66" spans="1:6" s="11" customFormat="1" ht="15">
      <c r="A66" s="11" t="s">
        <v>137</v>
      </c>
      <c r="B66" s="12">
        <f>ROUND(RAW!B48*1.61290322580645,0)</f>
        <v>82</v>
      </c>
      <c r="C66" s="12">
        <f>ROUND(RAW!C48*1.61290322580645,0)</f>
        <v>92</v>
      </c>
      <c r="D66" s="12">
        <f>ROUND(RAW!D48*1.61290322580645,0)</f>
        <v>92</v>
      </c>
      <c r="E66" s="12">
        <f>ROUND(RAW!E48*1.61290322580645,0)</f>
        <v>97</v>
      </c>
      <c r="F66" s="12">
        <f>ROUND(RAW!G48*1.61290322580645,0)</f>
        <v>100</v>
      </c>
    </row>
    <row r="67" spans="1:6" s="11" customFormat="1" ht="15">
      <c r="A67" s="11" t="s">
        <v>138</v>
      </c>
      <c r="B67" s="12">
        <f>ROUND(RAW!B49*0.746268656716418,0)</f>
        <v>43</v>
      </c>
      <c r="C67" s="12">
        <f>ROUND(RAW!C49*0.746268656716418,0)</f>
        <v>54</v>
      </c>
      <c r="D67" s="12">
        <f>ROUND(RAW!D49*0.746268656716418,0)</f>
        <v>60</v>
      </c>
      <c r="E67" s="12">
        <f>ROUND(RAW!E49*0.746268656716418,0)</f>
        <v>84</v>
      </c>
      <c r="F67" s="12">
        <f>ROUND(RAW!G49*0.746268656716418,0)</f>
        <v>100</v>
      </c>
    </row>
    <row r="68" spans="1:6" s="11" customFormat="1" ht="15">
      <c r="A68" s="11" t="s">
        <v>139</v>
      </c>
      <c r="B68" s="12">
        <f>ROUND(RAW!B51*2.04081632653061,0)</f>
        <v>43</v>
      </c>
      <c r="C68" s="12">
        <f>ROUND(RAW!C51*2.04081632653061,0)</f>
        <v>76</v>
      </c>
      <c r="D68" s="12">
        <f>ROUND(RAW!D51*2.04081632653061,0)</f>
        <v>84</v>
      </c>
      <c r="E68" s="12">
        <f>ROUND(RAW!E51*2.04081632653061,0)</f>
        <v>90</v>
      </c>
      <c r="F68" s="12">
        <f>ROUND(RAW!G51*2.04081632653061,0)</f>
        <v>100</v>
      </c>
    </row>
    <row r="69" spans="1:6" s="11" customFormat="1" ht="15">
      <c r="A69" s="11" t="s">
        <v>140</v>
      </c>
      <c r="B69" s="12">
        <f>ROUND(RAW!B52*2.32558139534884,0)</f>
        <v>33</v>
      </c>
      <c r="C69" s="12">
        <f>ROUND(RAW!C52*2.32558139534884,0)</f>
        <v>56</v>
      </c>
      <c r="D69" s="12">
        <f>ROUND(RAW!D52*2.32558139534884,0)</f>
        <v>65</v>
      </c>
      <c r="E69" s="12">
        <f>ROUND(RAW!E52*2.32558139534884,0)</f>
        <v>70</v>
      </c>
      <c r="F69" s="12">
        <f>ROUND(RAW!G52*2.32558139534884,0)</f>
        <v>100</v>
      </c>
    </row>
    <row r="70" spans="1:6" s="25" customFormat="1" ht="18.75">
      <c r="A70" s="25" t="s">
        <v>141</v>
      </c>
      <c r="B70" s="8">
        <f>ROUND(AVERAGE(B2,B9,B13,B21,B26,B30,B31,B32,B36,B43,B50,B55,B58),0)</f>
        <v>50</v>
      </c>
      <c r="C70" s="8">
        <f>ROUND(AVERAGE(C2,C9,C13,C21,C26,C30,C31,C32,C36,C43,C50,C55,C58),0)</f>
        <v>68</v>
      </c>
      <c r="D70" s="8">
        <f>ROUND(AVERAGE(D2,D9,D13,D21,D26,D30,D31,D32,D36,D43,D50,D55,D58),0)</f>
        <v>71</v>
      </c>
      <c r="E70" s="8">
        <f>ROUND(AVERAGE(E2,E9,E13,E21,E26,E30,E31,E32,E36,E43,E50,E55,E58),0)</f>
        <v>80</v>
      </c>
      <c r="F70" s="8">
        <f>ROUND(AVERAGE(F2,F9,F13,F21,F26,F30,F31,F32,F36,F43,F50,F55,F58),0)</f>
        <v>100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2010-09-29T20:24:38Z</dcterms:modified>
  <cp:category/>
  <cp:version/>
  <cp:contentType/>
  <cp:contentStatus/>
</cp:coreProperties>
</file>